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50" windowHeight="8190" tabRatio="865" activeTab="3"/>
  </bookViews>
  <sheets>
    <sheet name="Прил 1" sheetId="1" r:id="rId1"/>
    <sheet name="Прил 2" sheetId="6" r:id="rId2"/>
    <sheet name="Прил 3 " sheetId="18" r:id="rId3"/>
    <sheet name="Прил 4" sheetId="9" r:id="rId4"/>
    <sheet name="Прил 5" sheetId="13" r:id="rId5"/>
    <sheet name="Прил 6" sheetId="12" r:id="rId6"/>
  </sheets>
  <externalReferences>
    <externalReference r:id="rId7"/>
    <externalReference r:id="rId8"/>
  </externalReferences>
  <definedNames>
    <definedName name="_1Excel_BuiltIn_Print_Area_1_1_1">'Прил 1'!$A$1:$C$37</definedName>
    <definedName name="_2Excel_BuiltIn_Print_Area_7_1_1" localSheetId="2">#REF!</definedName>
    <definedName name="_2Excel_BuiltIn_Print_Area_7_1_1">#REF!</definedName>
    <definedName name="_Toc105952698" localSheetId="2">'Прил 3 '!$A$2</definedName>
    <definedName name="_Toc105952698">#REF!</definedName>
    <definedName name="_xlnm._FilterDatabase" localSheetId="1" hidden="1">'Прил 2'!$A$6:$L$131</definedName>
    <definedName name="_xlnm._FilterDatabase" localSheetId="2" hidden="1">'Прил 3 '!$A$6:$K$130</definedName>
    <definedName name="_xlnm._FilterDatabase" localSheetId="3" hidden="1">'Прил 4'!$B$1:$B$161</definedName>
    <definedName name="Excel_BuiltIn_Print_Area_1">'Прил 1'!$A$1:$C$37</definedName>
    <definedName name="Excel_BuiltIn_Print_Area_1_1">'Прил 1'!$A$1:$C$37</definedName>
    <definedName name="Excel_BuiltIn_Print_Area_2" localSheetId="2">#REF!</definedName>
    <definedName name="Excel_BuiltIn_Print_Area_2">#REF!</definedName>
    <definedName name="Excel_BuiltIn_Print_Area_3">#REF!</definedName>
    <definedName name="Excel_BuiltIn_Print_Area_3_1" localSheetId="2">#REF!</definedName>
    <definedName name="Excel_BuiltIn_Print_Area_3_1">#REF!</definedName>
    <definedName name="Excel_BuiltIn_Print_Area_4" localSheetId="2">#REF!</definedName>
    <definedName name="Excel_BuiltIn_Print_Area_4">#REF!</definedName>
    <definedName name="Excel_BuiltIn_Print_Area_5" localSheetId="2">'Прил 3 '!$A$1:$I$44</definedName>
    <definedName name="Excel_BuiltIn_Print_Area_5">#REF!</definedName>
    <definedName name="Excel_BuiltIn_Print_Area_5_1" localSheetId="2">'Прил 3 '!$A$1:$I$44</definedName>
    <definedName name="Excel_BuiltIn_Print_Area_5_1">#REF!</definedName>
    <definedName name="Excel_BuiltIn_Print_Area_6">'Прил 2'!$A$1:$G$45</definedName>
    <definedName name="Excel_BuiltIn_Print_Area_6_1">'Прил 2'!$A$1:$G$45</definedName>
    <definedName name="Excel_BuiltIn_Print_Area_7" localSheetId="2">#REF!</definedName>
    <definedName name="Excel_BuiltIn_Print_Area_7">#REF!</definedName>
    <definedName name="Excel_BuiltIn_Print_Area_7_1" localSheetId="2">#REF!</definedName>
    <definedName name="Excel_BuiltIn_Print_Area_7_1">#REF!</definedName>
    <definedName name="_xlnm.Print_Titles" localSheetId="1">'Прил 2'!$4:$4</definedName>
    <definedName name="_xlnm.Print_Area" localSheetId="0">'Прил 1'!$A$1:$E$38</definedName>
    <definedName name="_xlnm.Print_Area" localSheetId="1">'Прил 2'!$A$1:$L$131</definedName>
    <definedName name="_xlnm.Print_Area" localSheetId="2">'Прил 3 '!$A$1:$K$130</definedName>
    <definedName name="_xlnm.Print_Area" localSheetId="3">'Прил 4'!$A$1:$L$161</definedName>
  </definedNames>
  <calcPr calcId="125725"/>
  <fileRecoveryPr autoRecover="0"/>
</workbook>
</file>

<file path=xl/calcChain.xml><?xml version="1.0" encoding="utf-8"?>
<calcChain xmlns="http://schemas.openxmlformats.org/spreadsheetml/2006/main">
  <c r="J66" i="9"/>
  <c r="L77"/>
  <c r="L76" s="1"/>
  <c r="L75" s="1"/>
  <c r="L74" s="1"/>
  <c r="L73" s="1"/>
  <c r="K78"/>
  <c r="K77" s="1"/>
  <c r="K76" s="1"/>
  <c r="K75" s="1"/>
  <c r="K74" s="1"/>
  <c r="K73" s="1"/>
  <c r="L78"/>
  <c r="J73"/>
  <c r="J74"/>
  <c r="J75"/>
  <c r="J76"/>
  <c r="J77"/>
  <c r="J78"/>
  <c r="J32" i="6"/>
  <c r="K106" i="9"/>
  <c r="K105" s="1"/>
  <c r="K104" s="1"/>
  <c r="K103" s="1"/>
  <c r="K107"/>
  <c r="L107"/>
  <c r="L106" s="1"/>
  <c r="L105" s="1"/>
  <c r="L104" s="1"/>
  <c r="L103" s="1"/>
  <c r="J107"/>
  <c r="J106" s="1"/>
  <c r="J105" s="1"/>
  <c r="J104" s="1"/>
  <c r="J103" s="1"/>
  <c r="K57"/>
  <c r="K56" s="1"/>
  <c r="K55" s="1"/>
  <c r="K54" s="1"/>
  <c r="K53" s="1"/>
  <c r="K52" s="1"/>
  <c r="L57"/>
  <c r="L56" s="1"/>
  <c r="L55" s="1"/>
  <c r="L54" s="1"/>
  <c r="L53" s="1"/>
  <c r="L52" s="1"/>
  <c r="J57"/>
  <c r="J56" s="1"/>
  <c r="J55" s="1"/>
  <c r="J54" s="1"/>
  <c r="J53" s="1"/>
  <c r="J52" s="1"/>
  <c r="J32" i="18"/>
  <c r="J33"/>
  <c r="K33"/>
  <c r="K32" s="1"/>
  <c r="I32"/>
  <c r="I33"/>
  <c r="J109"/>
  <c r="J108" s="1"/>
  <c r="J107" s="1"/>
  <c r="K109"/>
  <c r="K108" s="1"/>
  <c r="K107" s="1"/>
  <c r="I109"/>
  <c r="I108" s="1"/>
  <c r="I107" s="1"/>
  <c r="K33" i="6"/>
  <c r="L33"/>
  <c r="J33"/>
  <c r="J27"/>
  <c r="J93"/>
  <c r="C37" i="1"/>
  <c r="C36" s="1"/>
  <c r="J104" i="6"/>
  <c r="K109"/>
  <c r="K108" s="1"/>
  <c r="L109"/>
  <c r="L108" s="1"/>
  <c r="J108"/>
  <c r="J109"/>
  <c r="J107"/>
  <c r="D22" i="1" l="1"/>
  <c r="E22"/>
  <c r="C22"/>
  <c r="C8" s="1"/>
  <c r="C26" l="1"/>
  <c r="C32"/>
  <c r="K121" i="9"/>
  <c r="K120" s="1"/>
  <c r="K119" s="1"/>
  <c r="K118" s="1"/>
  <c r="K117" s="1"/>
  <c r="L121"/>
  <c r="L120" s="1"/>
  <c r="L119" s="1"/>
  <c r="L118" s="1"/>
  <c r="L117" s="1"/>
  <c r="J121"/>
  <c r="J120" s="1"/>
  <c r="J119" s="1"/>
  <c r="J118" s="1"/>
  <c r="J117" s="1"/>
  <c r="J65" i="6" l="1"/>
  <c r="J79" i="18"/>
  <c r="J78" s="1"/>
  <c r="J77" s="1"/>
  <c r="J76" s="1"/>
  <c r="J75" s="1"/>
  <c r="K79"/>
  <c r="K78" s="1"/>
  <c r="K77" s="1"/>
  <c r="K76" s="1"/>
  <c r="K75" s="1"/>
  <c r="I79" l="1"/>
  <c r="I78" s="1"/>
  <c r="I77" s="1"/>
  <c r="I76" s="1"/>
  <c r="I75" s="1"/>
  <c r="J80" i="6"/>
  <c r="J45"/>
  <c r="K78"/>
  <c r="K77" s="1"/>
  <c r="K76" s="1"/>
  <c r="K79"/>
  <c r="L79"/>
  <c r="L78" s="1"/>
  <c r="L77" s="1"/>
  <c r="L76" s="1"/>
  <c r="J78"/>
  <c r="J77" s="1"/>
  <c r="J76" s="1"/>
  <c r="J79"/>
  <c r="K51" i="9" l="1"/>
  <c r="K50" s="1"/>
  <c r="K49" s="1"/>
  <c r="K48" s="1"/>
  <c r="K47" s="1"/>
  <c r="K46" s="1"/>
  <c r="K45" s="1"/>
  <c r="L51"/>
  <c r="L50" s="1"/>
  <c r="L49" s="1"/>
  <c r="L48" s="1"/>
  <c r="L47" s="1"/>
  <c r="L46" s="1"/>
  <c r="L45" s="1"/>
  <c r="J51"/>
  <c r="J50" s="1"/>
  <c r="J49" s="1"/>
  <c r="J48" s="1"/>
  <c r="J47" s="1"/>
  <c r="J46" s="1"/>
  <c r="J45" s="1"/>
  <c r="K106" i="18"/>
  <c r="K105" s="1"/>
  <c r="K104" s="1"/>
  <c r="K103" s="1"/>
  <c r="J106"/>
  <c r="J105" s="1"/>
  <c r="J104" s="1"/>
  <c r="J103" s="1"/>
  <c r="I105"/>
  <c r="I104" s="1"/>
  <c r="I103" s="1"/>
  <c r="I106"/>
  <c r="K106" i="6" l="1"/>
  <c r="K105" s="1"/>
  <c r="K104" s="1"/>
  <c r="L106"/>
  <c r="L105" s="1"/>
  <c r="L104" s="1"/>
  <c r="J106"/>
  <c r="J105" s="1"/>
  <c r="E24" i="1"/>
  <c r="D25"/>
  <c r="D24" s="1"/>
  <c r="E25"/>
  <c r="C25"/>
  <c r="C24" s="1"/>
  <c r="J86" i="6" l="1"/>
  <c r="K144" i="9"/>
  <c r="K143" s="1"/>
  <c r="K142" s="1"/>
  <c r="K141" s="1"/>
  <c r="K140" s="1"/>
  <c r="K139" s="1"/>
  <c r="L144"/>
  <c r="L143" s="1"/>
  <c r="L142" s="1"/>
  <c r="L141" s="1"/>
  <c r="L140" s="1"/>
  <c r="L139" s="1"/>
  <c r="J144"/>
  <c r="J143" s="1"/>
  <c r="J142" s="1"/>
  <c r="J141" s="1"/>
  <c r="J140" s="1"/>
  <c r="J139" s="1"/>
  <c r="K102"/>
  <c r="K101" s="1"/>
  <c r="K100" s="1"/>
  <c r="K99" s="1"/>
  <c r="K98" s="1"/>
  <c r="K97" s="1"/>
  <c r="L102"/>
  <c r="L101" s="1"/>
  <c r="L100" s="1"/>
  <c r="L99" s="1"/>
  <c r="L98" s="1"/>
  <c r="L97" s="1"/>
  <c r="J102"/>
  <c r="J101" s="1"/>
  <c r="J100" s="1"/>
  <c r="J99" s="1"/>
  <c r="J98" s="1"/>
  <c r="J97" s="1"/>
  <c r="J92" i="18" l="1"/>
  <c r="J91" s="1"/>
  <c r="J90" s="1"/>
  <c r="J89" s="1"/>
  <c r="J88" s="1"/>
  <c r="J87" s="1"/>
  <c r="K92"/>
  <c r="K91" s="1"/>
  <c r="K90" s="1"/>
  <c r="K89" s="1"/>
  <c r="K88" s="1"/>
  <c r="K87" s="1"/>
  <c r="I92"/>
  <c r="I91" s="1"/>
  <c r="I90" s="1"/>
  <c r="I89" s="1"/>
  <c r="I88" s="1"/>
  <c r="I87" s="1"/>
  <c r="J24" i="6"/>
  <c r="K92"/>
  <c r="K91" s="1"/>
  <c r="K90" s="1"/>
  <c r="K89" s="1"/>
  <c r="K88" s="1"/>
  <c r="L92"/>
  <c r="L91" s="1"/>
  <c r="L90" s="1"/>
  <c r="L89" s="1"/>
  <c r="L88" s="1"/>
  <c r="J92"/>
  <c r="J91" s="1"/>
  <c r="J90" s="1"/>
  <c r="J89" s="1"/>
  <c r="J88" s="1"/>
  <c r="K15" i="9" l="1"/>
  <c r="L15"/>
  <c r="J15"/>
  <c r="J69" i="18"/>
  <c r="J68" s="1"/>
  <c r="J67" s="1"/>
  <c r="J66" s="1"/>
  <c r="J65" s="1"/>
  <c r="J64" s="1"/>
  <c r="K69"/>
  <c r="K68" s="1"/>
  <c r="K67" s="1"/>
  <c r="K66" s="1"/>
  <c r="K65" s="1"/>
  <c r="K64" s="1"/>
  <c r="I69"/>
  <c r="I68" s="1"/>
  <c r="I67" s="1"/>
  <c r="I66" s="1"/>
  <c r="I65" s="1"/>
  <c r="I64" s="1"/>
  <c r="K24" i="6"/>
  <c r="K69"/>
  <c r="K68" s="1"/>
  <c r="K67" s="1"/>
  <c r="K66" s="1"/>
  <c r="K65" s="1"/>
  <c r="L69"/>
  <c r="L68" s="1"/>
  <c r="L67" s="1"/>
  <c r="L66" s="1"/>
  <c r="L65" s="1"/>
  <c r="J69"/>
  <c r="J68" s="1"/>
  <c r="J67" s="1"/>
  <c r="J66" s="1"/>
  <c r="K37" i="9" l="1"/>
  <c r="K36" s="1"/>
  <c r="K35" s="1"/>
  <c r="K34" s="1"/>
  <c r="K33" s="1"/>
  <c r="K32" s="1"/>
  <c r="K31" s="1"/>
  <c r="L37"/>
  <c r="L36" s="1"/>
  <c r="L35" s="1"/>
  <c r="L34" s="1"/>
  <c r="L33" s="1"/>
  <c r="L32" s="1"/>
  <c r="L31" s="1"/>
  <c r="J37"/>
  <c r="J36" s="1"/>
  <c r="J35" s="1"/>
  <c r="J34" s="1"/>
  <c r="J33" s="1"/>
  <c r="J32" s="1"/>
  <c r="J31" s="1"/>
  <c r="L44"/>
  <c r="L43" s="1"/>
  <c r="L42" s="1"/>
  <c r="L41" s="1"/>
  <c r="L40" s="1"/>
  <c r="L39" s="1"/>
  <c r="L38" s="1"/>
  <c r="K44"/>
  <c r="K43" s="1"/>
  <c r="K42" s="1"/>
  <c r="K41" s="1"/>
  <c r="K40" s="1"/>
  <c r="K39" s="1"/>
  <c r="K38" s="1"/>
  <c r="J44"/>
  <c r="J43" s="1"/>
  <c r="J42" s="1"/>
  <c r="J41" s="1"/>
  <c r="J40" s="1"/>
  <c r="J39" s="1"/>
  <c r="J38" s="1"/>
  <c r="J30" l="1"/>
  <c r="L30"/>
  <c r="K30"/>
  <c r="J85" i="18"/>
  <c r="K85"/>
  <c r="I85"/>
  <c r="J98"/>
  <c r="J97" s="1"/>
  <c r="J96" s="1"/>
  <c r="J95" s="1"/>
  <c r="K98"/>
  <c r="K97" s="1"/>
  <c r="K96" s="1"/>
  <c r="K95" s="1"/>
  <c r="J102"/>
  <c r="J101" s="1"/>
  <c r="J100" s="1"/>
  <c r="J99" s="1"/>
  <c r="K102"/>
  <c r="K101" s="1"/>
  <c r="K100" s="1"/>
  <c r="K99" s="1"/>
  <c r="I98"/>
  <c r="I97" s="1"/>
  <c r="I96" s="1"/>
  <c r="I95" s="1"/>
  <c r="I102"/>
  <c r="I101" s="1"/>
  <c r="I100" s="1"/>
  <c r="I99" s="1"/>
  <c r="L98" i="6"/>
  <c r="L97" s="1"/>
  <c r="L96" s="1"/>
  <c r="L102"/>
  <c r="L101" s="1"/>
  <c r="L100" s="1"/>
  <c r="K98"/>
  <c r="K97" s="1"/>
  <c r="K96" s="1"/>
  <c r="K102"/>
  <c r="K101" s="1"/>
  <c r="K100" s="1"/>
  <c r="J98"/>
  <c r="J97" s="1"/>
  <c r="J96" s="1"/>
  <c r="J102"/>
  <c r="J101" s="1"/>
  <c r="J100" s="1"/>
  <c r="J95" l="1"/>
  <c r="I94" i="18"/>
  <c r="K94"/>
  <c r="K93" s="1"/>
  <c r="K86" s="1"/>
  <c r="J94"/>
  <c r="J93" s="1"/>
  <c r="J86" s="1"/>
  <c r="K95" i="6"/>
  <c r="K94" s="1"/>
  <c r="K87" s="1"/>
  <c r="L95"/>
  <c r="L94" s="1"/>
  <c r="L87" s="1"/>
  <c r="D10" i="1" l="1"/>
  <c r="E10"/>
  <c r="C10"/>
  <c r="E29" l="1"/>
  <c r="D29"/>
  <c r="C29"/>
  <c r="K64" i="9"/>
  <c r="K63" s="1"/>
  <c r="K62" s="1"/>
  <c r="K61" s="1"/>
  <c r="K60" s="1"/>
  <c r="K59" s="1"/>
  <c r="K58" s="1"/>
  <c r="L64"/>
  <c r="L63" s="1"/>
  <c r="L62" s="1"/>
  <c r="L61" s="1"/>
  <c r="L60" s="1"/>
  <c r="L59" s="1"/>
  <c r="L58" s="1"/>
  <c r="J64"/>
  <c r="J63" s="1"/>
  <c r="J62" s="1"/>
  <c r="J61" s="1"/>
  <c r="J60" s="1"/>
  <c r="J59" s="1"/>
  <c r="J58" s="1"/>
  <c r="J53" i="18"/>
  <c r="J52" s="1"/>
  <c r="J51" s="1"/>
  <c r="J50" s="1"/>
  <c r="K53"/>
  <c r="K52" s="1"/>
  <c r="K51" s="1"/>
  <c r="K50" s="1"/>
  <c r="I53"/>
  <c r="I52" s="1"/>
  <c r="I51" s="1"/>
  <c r="I50" s="1"/>
  <c r="K53" i="6" l="1"/>
  <c r="K52" s="1"/>
  <c r="K51" s="1"/>
  <c r="L53"/>
  <c r="L52" s="1"/>
  <c r="L51" s="1"/>
  <c r="J53"/>
  <c r="J52" s="1"/>
  <c r="J51" s="1"/>
  <c r="D36" i="1" l="1"/>
  <c r="L138" i="9"/>
  <c r="L137" s="1"/>
  <c r="L136" s="1"/>
  <c r="L135" s="1"/>
  <c r="L134" s="1"/>
  <c r="K138"/>
  <c r="K137" s="1"/>
  <c r="K136" s="1"/>
  <c r="K135" s="1"/>
  <c r="J138"/>
  <c r="J137" s="1"/>
  <c r="J136" s="1"/>
  <c r="J135"/>
  <c r="J134" s="1"/>
  <c r="J133" s="1"/>
  <c r="J28" i="6" l="1"/>
  <c r="J96" i="9" l="1"/>
  <c r="K22" l="1"/>
  <c r="K21" s="1"/>
  <c r="K20" s="1"/>
  <c r="K19" s="1"/>
  <c r="K18" s="1"/>
  <c r="K17" s="1"/>
  <c r="K16" s="1"/>
  <c r="L22"/>
  <c r="L21" s="1"/>
  <c r="L20" s="1"/>
  <c r="L19" s="1"/>
  <c r="L18" s="1"/>
  <c r="L17" s="1"/>
  <c r="L16" s="1"/>
  <c r="J22"/>
  <c r="J21" s="1"/>
  <c r="J20" s="1"/>
  <c r="J19" s="1"/>
  <c r="J18" s="1"/>
  <c r="J17" s="1"/>
  <c r="J16" s="1"/>
  <c r="K14" l="1"/>
  <c r="K13" s="1"/>
  <c r="K12" s="1"/>
  <c r="K11" s="1"/>
  <c r="K10" s="1"/>
  <c r="K8" s="1"/>
  <c r="L14"/>
  <c r="L13" s="1"/>
  <c r="L12" s="1"/>
  <c r="L11" s="1"/>
  <c r="L10" s="1"/>
  <c r="L8" s="1"/>
  <c r="J14"/>
  <c r="J13" s="1"/>
  <c r="J12" s="1"/>
  <c r="J11" s="1"/>
  <c r="J10" s="1"/>
  <c r="J8" s="1"/>
  <c r="K29"/>
  <c r="K28" s="1"/>
  <c r="K27" s="1"/>
  <c r="K26" s="1"/>
  <c r="K25" s="1"/>
  <c r="K24" s="1"/>
  <c r="K23" s="1"/>
  <c r="L29"/>
  <c r="L28" s="1"/>
  <c r="L27" s="1"/>
  <c r="L26" s="1"/>
  <c r="L25" s="1"/>
  <c r="L24" s="1"/>
  <c r="L23" s="1"/>
  <c r="J29"/>
  <c r="J28" s="1"/>
  <c r="J27" s="1"/>
  <c r="J26" s="1"/>
  <c r="J25" s="1"/>
  <c r="J24" s="1"/>
  <c r="J23" s="1"/>
  <c r="J49" i="18"/>
  <c r="J48" s="1"/>
  <c r="J47" s="1"/>
  <c r="J46" s="1"/>
  <c r="J45" s="1"/>
  <c r="K49"/>
  <c r="K48" s="1"/>
  <c r="K47" s="1"/>
  <c r="K46" s="1"/>
  <c r="K45" s="1"/>
  <c r="I49"/>
  <c r="I48" s="1"/>
  <c r="I47" s="1"/>
  <c r="I46" s="1"/>
  <c r="I45" s="1"/>
  <c r="K49" i="6"/>
  <c r="K48" s="1"/>
  <c r="K47" s="1"/>
  <c r="K46" s="1"/>
  <c r="L49"/>
  <c r="L48" s="1"/>
  <c r="L47" s="1"/>
  <c r="L46" s="1"/>
  <c r="J49"/>
  <c r="J48" s="1"/>
  <c r="J47" s="1"/>
  <c r="J46" s="1"/>
  <c r="J74" i="18"/>
  <c r="J73" s="1"/>
  <c r="J72" s="1"/>
  <c r="J71" s="1"/>
  <c r="J70" s="1"/>
  <c r="J63" s="1"/>
  <c r="K74"/>
  <c r="K73" s="1"/>
  <c r="K72" s="1"/>
  <c r="K71" s="1"/>
  <c r="K70" s="1"/>
  <c r="K63" s="1"/>
  <c r="I74"/>
  <c r="I73" s="1"/>
  <c r="I72" s="1"/>
  <c r="I71" s="1"/>
  <c r="I70" s="1"/>
  <c r="I63" s="1"/>
  <c r="K74" i="6"/>
  <c r="K73" s="1"/>
  <c r="K72" s="1"/>
  <c r="K71" s="1"/>
  <c r="K64" s="1"/>
  <c r="L74"/>
  <c r="L73" s="1"/>
  <c r="L72" s="1"/>
  <c r="L71" s="1"/>
  <c r="L64" s="1"/>
  <c r="J74"/>
  <c r="J73" s="1"/>
  <c r="J72" s="1"/>
  <c r="J71" s="1"/>
  <c r="J64" s="1"/>
  <c r="J31" i="18" l="1"/>
  <c r="J30" s="1"/>
  <c r="J29" s="1"/>
  <c r="K31"/>
  <c r="K30" s="1"/>
  <c r="K29" s="1"/>
  <c r="I31"/>
  <c r="I30" s="1"/>
  <c r="I29" s="1"/>
  <c r="J17"/>
  <c r="J16" s="1"/>
  <c r="J15" s="1"/>
  <c r="K17"/>
  <c r="K16" s="1"/>
  <c r="K15" s="1"/>
  <c r="I17"/>
  <c r="I16" s="1"/>
  <c r="I15" s="1"/>
  <c r="K17" i="6"/>
  <c r="K16" s="1"/>
  <c r="L17"/>
  <c r="L16" s="1"/>
  <c r="J17"/>
  <c r="J16" s="1"/>
  <c r="K31"/>
  <c r="K30" s="1"/>
  <c r="L31"/>
  <c r="L30" s="1"/>
  <c r="J31"/>
  <c r="J30" s="1"/>
  <c r="D13" i="13"/>
  <c r="E13"/>
  <c r="C13"/>
  <c r="D31" i="1"/>
  <c r="E31"/>
  <c r="C31"/>
  <c r="C27" s="1"/>
  <c r="K130" i="18" l="1"/>
  <c r="J130"/>
  <c r="L129" i="6"/>
  <c r="L128" s="1"/>
  <c r="I26" i="18"/>
  <c r="I28"/>
  <c r="I27" s="1"/>
  <c r="C16" i="12"/>
  <c r="L127" i="6" l="1"/>
  <c r="L126" s="1"/>
  <c r="L125" s="1"/>
  <c r="L117" s="1"/>
  <c r="L130"/>
  <c r="D28" i="1"/>
  <c r="E28"/>
  <c r="C28"/>
  <c r="K129" i="6" l="1"/>
  <c r="K128" s="1"/>
  <c r="K127" s="1"/>
  <c r="K126" s="1"/>
  <c r="K125" s="1"/>
  <c r="K117" s="1"/>
  <c r="K130"/>
  <c r="L133" i="9"/>
  <c r="J26" i="18"/>
  <c r="K134" i="9" l="1"/>
  <c r="K133" s="1"/>
  <c r="K128" i="18"/>
  <c r="K127" s="1"/>
  <c r="K126" s="1"/>
  <c r="K125" s="1"/>
  <c r="K124" s="1"/>
  <c r="K129"/>
  <c r="J128"/>
  <c r="J127" s="1"/>
  <c r="J126" s="1"/>
  <c r="J125" s="1"/>
  <c r="J124" s="1"/>
  <c r="J129"/>
  <c r="J116" l="1"/>
  <c r="J115" s="1"/>
  <c r="J114" s="1"/>
  <c r="J113" s="1"/>
  <c r="J112" s="1"/>
  <c r="J111" s="1"/>
  <c r="J110" s="1"/>
  <c r="K116"/>
  <c r="I116"/>
  <c r="I115" s="1"/>
  <c r="I114" s="1"/>
  <c r="I113" s="1"/>
  <c r="I112" s="1"/>
  <c r="I111" s="1"/>
  <c r="J84"/>
  <c r="K84"/>
  <c r="I84"/>
  <c r="I83" s="1"/>
  <c r="I82" s="1"/>
  <c r="I81" s="1"/>
  <c r="I80" s="1"/>
  <c r="J62"/>
  <c r="J61" s="1"/>
  <c r="K62"/>
  <c r="K61" s="1"/>
  <c r="I62"/>
  <c r="I61" s="1"/>
  <c r="J60"/>
  <c r="K60"/>
  <c r="I60"/>
  <c r="J60" i="6"/>
  <c r="J38" i="18"/>
  <c r="J37" s="1"/>
  <c r="J36" s="1"/>
  <c r="J35" s="1"/>
  <c r="J34" s="1"/>
  <c r="K38"/>
  <c r="I38"/>
  <c r="I37" s="1"/>
  <c r="I36" s="1"/>
  <c r="I35" s="1"/>
  <c r="I34" s="1"/>
  <c r="J28"/>
  <c r="K28"/>
  <c r="J25"/>
  <c r="K26"/>
  <c r="K25" s="1"/>
  <c r="J23"/>
  <c r="K23"/>
  <c r="I23"/>
  <c r="J14"/>
  <c r="K14"/>
  <c r="I14"/>
  <c r="K72" i="9"/>
  <c r="L72"/>
  <c r="K132"/>
  <c r="L132"/>
  <c r="J132"/>
  <c r="K126"/>
  <c r="L126"/>
  <c r="J126"/>
  <c r="J72"/>
  <c r="K123" i="18"/>
  <c r="K122" s="1"/>
  <c r="K121" s="1"/>
  <c r="K120" s="1"/>
  <c r="K119" s="1"/>
  <c r="K118" s="1"/>
  <c r="K117" s="1"/>
  <c r="J123"/>
  <c r="J122" s="1"/>
  <c r="J121" s="1"/>
  <c r="J120" s="1"/>
  <c r="J119" s="1"/>
  <c r="J118" s="1"/>
  <c r="J117" s="1"/>
  <c r="I123"/>
  <c r="I122" s="1"/>
  <c r="I121" s="1"/>
  <c r="I120" s="1"/>
  <c r="I119" s="1"/>
  <c r="I118" s="1"/>
  <c r="I117" s="1"/>
  <c r="K44"/>
  <c r="K43" s="1"/>
  <c r="K42" s="1"/>
  <c r="K41" s="1"/>
  <c r="K40" s="1"/>
  <c r="K39" s="1"/>
  <c r="J44"/>
  <c r="J43" s="1"/>
  <c r="J42" s="1"/>
  <c r="J41" s="1"/>
  <c r="J40" s="1"/>
  <c r="J39" s="1"/>
  <c r="I44"/>
  <c r="I43" s="1"/>
  <c r="I42" s="1"/>
  <c r="I41" s="1"/>
  <c r="I40" s="1"/>
  <c r="I39" s="1"/>
  <c r="J26" i="6"/>
  <c r="C33" i="1"/>
  <c r="D33"/>
  <c r="E33"/>
  <c r="E12" i="13"/>
  <c r="E11" s="1"/>
  <c r="D12"/>
  <c r="D11" s="1"/>
  <c r="C12"/>
  <c r="C11" s="1"/>
  <c r="C10" s="1"/>
  <c r="E8"/>
  <c r="E7" s="1"/>
  <c r="D8"/>
  <c r="D7" s="1"/>
  <c r="C8"/>
  <c r="C7" s="1"/>
  <c r="E16" i="12"/>
  <c r="D16"/>
  <c r="E12"/>
  <c r="D12"/>
  <c r="C12"/>
  <c r="E8"/>
  <c r="D8"/>
  <c r="C8"/>
  <c r="K26" i="6"/>
  <c r="K91" i="9" s="1"/>
  <c r="L26" i="6"/>
  <c r="L23"/>
  <c r="L22" s="1"/>
  <c r="K23"/>
  <c r="K22" s="1"/>
  <c r="J23"/>
  <c r="L14"/>
  <c r="L13" s="1"/>
  <c r="L12" s="1"/>
  <c r="K14"/>
  <c r="K13" s="1"/>
  <c r="K12" s="1"/>
  <c r="J14"/>
  <c r="J13" s="1"/>
  <c r="J12" s="1"/>
  <c r="K28"/>
  <c r="K96" i="9" s="1"/>
  <c r="K95" s="1"/>
  <c r="K94" s="1"/>
  <c r="K93" s="1"/>
  <c r="K92" s="1"/>
  <c r="L38" i="6"/>
  <c r="L37" s="1"/>
  <c r="K38"/>
  <c r="K37" s="1"/>
  <c r="J38"/>
  <c r="J37" s="1"/>
  <c r="J95" i="9"/>
  <c r="J94" s="1"/>
  <c r="L44" i="6"/>
  <c r="L43" s="1"/>
  <c r="K44"/>
  <c r="K43" s="1"/>
  <c r="J44"/>
  <c r="J43" s="1"/>
  <c r="L62"/>
  <c r="K62"/>
  <c r="J62"/>
  <c r="L60"/>
  <c r="K60"/>
  <c r="K85"/>
  <c r="K84" s="1"/>
  <c r="L85"/>
  <c r="L84" s="1"/>
  <c r="J85"/>
  <c r="J84" s="1"/>
  <c r="K116"/>
  <c r="K115" s="1"/>
  <c r="K114" s="1"/>
  <c r="L116"/>
  <c r="L115" s="1"/>
  <c r="J116"/>
  <c r="J115" s="1"/>
  <c r="J114" s="1"/>
  <c r="J113" s="1"/>
  <c r="J112" s="1"/>
  <c r="J111" s="1"/>
  <c r="K123"/>
  <c r="K122" s="1"/>
  <c r="L123"/>
  <c r="L122" s="1"/>
  <c r="J123"/>
  <c r="J122" s="1"/>
  <c r="D9" i="1"/>
  <c r="E9"/>
  <c r="D13"/>
  <c r="E13"/>
  <c r="D15"/>
  <c r="E15"/>
  <c r="D17"/>
  <c r="E17"/>
  <c r="D20"/>
  <c r="E20"/>
  <c r="C20"/>
  <c r="C17"/>
  <c r="C15"/>
  <c r="C13"/>
  <c r="C9"/>
  <c r="L91" i="9" l="1"/>
  <c r="J22" i="6"/>
  <c r="I93" i="18"/>
  <c r="I86" s="1"/>
  <c r="J82"/>
  <c r="J81" s="1"/>
  <c r="J80" s="1"/>
  <c r="J83"/>
  <c r="K82"/>
  <c r="K81" s="1"/>
  <c r="K80" s="1"/>
  <c r="K83"/>
  <c r="J94" i="6"/>
  <c r="J87" s="1"/>
  <c r="J91" i="9"/>
  <c r="J25" i="6"/>
  <c r="J21" s="1"/>
  <c r="E8" i="1"/>
  <c r="D8"/>
  <c r="K115" i="18"/>
  <c r="K114" s="1"/>
  <c r="K113" s="1"/>
  <c r="K112" s="1"/>
  <c r="K111" s="1"/>
  <c r="K110" s="1"/>
  <c r="K37"/>
  <c r="K36" s="1"/>
  <c r="K35" s="1"/>
  <c r="K34" s="1"/>
  <c r="K131" i="9"/>
  <c r="K130" s="1"/>
  <c r="K127" s="1"/>
  <c r="K125"/>
  <c r="K124" s="1"/>
  <c r="K116" s="1"/>
  <c r="K85"/>
  <c r="K84" s="1"/>
  <c r="K83" s="1"/>
  <c r="L150"/>
  <c r="L149" s="1"/>
  <c r="L148" s="1"/>
  <c r="K155"/>
  <c r="K154" s="1"/>
  <c r="K153" s="1"/>
  <c r="K152" s="1"/>
  <c r="K151" s="1"/>
  <c r="L28" i="6"/>
  <c r="L96" i="9" s="1"/>
  <c r="L95" s="1"/>
  <c r="L94" s="1"/>
  <c r="L93" s="1"/>
  <c r="L92" s="1"/>
  <c r="L85"/>
  <c r="L84" s="1"/>
  <c r="L83" s="1"/>
  <c r="K115"/>
  <c r="J150"/>
  <c r="J149" s="1"/>
  <c r="J148" s="1"/>
  <c r="L155"/>
  <c r="L154" s="1"/>
  <c r="L153" s="1"/>
  <c r="L152" s="1"/>
  <c r="L151" s="1"/>
  <c r="J85"/>
  <c r="J84" s="1"/>
  <c r="J83" s="1"/>
  <c r="J82" s="1"/>
  <c r="J81" s="1"/>
  <c r="J80" s="1"/>
  <c r="L115"/>
  <c r="J155"/>
  <c r="J154" s="1"/>
  <c r="J153" s="1"/>
  <c r="J152" s="1"/>
  <c r="J151" s="1"/>
  <c r="I25" i="18"/>
  <c r="J115" i="9"/>
  <c r="K150"/>
  <c r="K149" s="1"/>
  <c r="K148" s="1"/>
  <c r="L71"/>
  <c r="L70" s="1"/>
  <c r="L67" s="1"/>
  <c r="L66" s="1"/>
  <c r="J131"/>
  <c r="J130" s="1"/>
  <c r="J127" s="1"/>
  <c r="J93"/>
  <c r="J92" s="1"/>
  <c r="I110" i="18"/>
  <c r="I59"/>
  <c r="I58" s="1"/>
  <c r="I13"/>
  <c r="I12" s="1"/>
  <c r="I11" s="1"/>
  <c r="K59"/>
  <c r="K58" s="1"/>
  <c r="K57" s="1"/>
  <c r="K56" s="1"/>
  <c r="K55" s="1"/>
  <c r="K54" s="1"/>
  <c r="I22"/>
  <c r="I21" s="1"/>
  <c r="K13"/>
  <c r="K12" s="1"/>
  <c r="K11" s="1"/>
  <c r="K27"/>
  <c r="K24" s="1"/>
  <c r="J22"/>
  <c r="J21" s="1"/>
  <c r="J13"/>
  <c r="J12" s="1"/>
  <c r="J11" s="1"/>
  <c r="J27"/>
  <c r="J24" s="1"/>
  <c r="J59"/>
  <c r="J58" s="1"/>
  <c r="J57" s="1"/>
  <c r="J56" s="1"/>
  <c r="J55" s="1"/>
  <c r="J54" s="1"/>
  <c r="K22"/>
  <c r="K21" s="1"/>
  <c r="L59" i="6"/>
  <c r="L58" s="1"/>
  <c r="L57" s="1"/>
  <c r="K59"/>
  <c r="K58" s="1"/>
  <c r="K57" s="1"/>
  <c r="E10" i="13"/>
  <c r="D10"/>
  <c r="J121" i="6"/>
  <c r="J120" s="1"/>
  <c r="J119" s="1"/>
  <c r="J118" s="1"/>
  <c r="J59"/>
  <c r="J58" s="1"/>
  <c r="J57" s="1"/>
  <c r="L83"/>
  <c r="L82" s="1"/>
  <c r="L81" s="1"/>
  <c r="L36"/>
  <c r="L35" s="1"/>
  <c r="L161" i="9"/>
  <c r="L160" s="1"/>
  <c r="L159" s="1"/>
  <c r="J71"/>
  <c r="J70" s="1"/>
  <c r="J11" i="6"/>
  <c r="J10" s="1"/>
  <c r="L121"/>
  <c r="L120" s="1"/>
  <c r="L119" s="1"/>
  <c r="L118" s="1"/>
  <c r="K113"/>
  <c r="K112" s="1"/>
  <c r="K111" s="1"/>
  <c r="J83"/>
  <c r="J82" s="1"/>
  <c r="J81" s="1"/>
  <c r="K83"/>
  <c r="K82" s="1"/>
  <c r="K81" s="1"/>
  <c r="L42"/>
  <c r="L41" s="1"/>
  <c r="L40" s="1"/>
  <c r="L125" i="9"/>
  <c r="L124" s="1"/>
  <c r="J36" i="6"/>
  <c r="J35" s="1"/>
  <c r="J161" i="9"/>
  <c r="J160" s="1"/>
  <c r="J159" s="1"/>
  <c r="K161"/>
  <c r="K160" s="1"/>
  <c r="K159" s="1"/>
  <c r="K36" i="6"/>
  <c r="K35" s="1"/>
  <c r="K71" i="9"/>
  <c r="K70" s="1"/>
  <c r="K11" i="6"/>
  <c r="K10" s="1"/>
  <c r="K25"/>
  <c r="K21" s="1"/>
  <c r="L114"/>
  <c r="L113" s="1"/>
  <c r="L112" s="1"/>
  <c r="L111" s="1"/>
  <c r="J125" i="9"/>
  <c r="J124" s="1"/>
  <c r="J42" i="6"/>
  <c r="J41" s="1"/>
  <c r="J40" s="1"/>
  <c r="K42"/>
  <c r="K41" s="1"/>
  <c r="K40" s="1"/>
  <c r="L11"/>
  <c r="L10" s="1"/>
  <c r="K121"/>
  <c r="K120" s="1"/>
  <c r="K119" s="1"/>
  <c r="K118" s="1"/>
  <c r="L25" l="1"/>
  <c r="L21" s="1"/>
  <c r="K20" i="18"/>
  <c r="K19" s="1"/>
  <c r="K18" s="1"/>
  <c r="J20"/>
  <c r="J19" s="1"/>
  <c r="J18" s="1"/>
  <c r="L114" i="9"/>
  <c r="L113" s="1"/>
  <c r="L112" s="1"/>
  <c r="L111" s="1"/>
  <c r="J114"/>
  <c r="J113" s="1"/>
  <c r="J110" s="1"/>
  <c r="J10" i="18"/>
  <c r="J9" s="1"/>
  <c r="K10"/>
  <c r="K9" s="1"/>
  <c r="I10"/>
  <c r="I9" s="1"/>
  <c r="L145" i="9"/>
  <c r="L56" i="6"/>
  <c r="L55" s="1"/>
  <c r="J145" i="9"/>
  <c r="K145"/>
  <c r="K56" i="6"/>
  <c r="K55" s="1"/>
  <c r="K129" i="9"/>
  <c r="K128" s="1"/>
  <c r="I24" i="18"/>
  <c r="I20" s="1"/>
  <c r="K123" i="9"/>
  <c r="K122" s="1"/>
  <c r="J129"/>
  <c r="J128" s="1"/>
  <c r="L69"/>
  <c r="L68" s="1"/>
  <c r="K67"/>
  <c r="K66" s="1"/>
  <c r="K69"/>
  <c r="K68" s="1"/>
  <c r="K156"/>
  <c r="K158"/>
  <c r="K157" s="1"/>
  <c r="J67"/>
  <c r="J69"/>
  <c r="J68" s="1"/>
  <c r="J156"/>
  <c r="J158"/>
  <c r="J157" s="1"/>
  <c r="L156"/>
  <c r="L158"/>
  <c r="L157" s="1"/>
  <c r="K147"/>
  <c r="K146" s="1"/>
  <c r="L147"/>
  <c r="L146" s="1"/>
  <c r="J147"/>
  <c r="J146" s="1"/>
  <c r="J123"/>
  <c r="J122" s="1"/>
  <c r="J116" s="1"/>
  <c r="L116"/>
  <c r="L123"/>
  <c r="L122" s="1"/>
  <c r="L80"/>
  <c r="L82"/>
  <c r="L81" s="1"/>
  <c r="K80"/>
  <c r="K82"/>
  <c r="K81" s="1"/>
  <c r="K114"/>
  <c r="K113" s="1"/>
  <c r="I57" i="18"/>
  <c r="I56" s="1"/>
  <c r="I55" s="1"/>
  <c r="I54" s="1"/>
  <c r="D27" i="1"/>
  <c r="E36"/>
  <c r="E27" s="1"/>
  <c r="L131" i="9"/>
  <c r="L130" s="1"/>
  <c r="J56" i="6"/>
  <c r="J55" s="1"/>
  <c r="K90" i="9"/>
  <c r="K89" s="1"/>
  <c r="K86" s="1"/>
  <c r="K20" i="6"/>
  <c r="K19" s="1"/>
  <c r="K9" s="1"/>
  <c r="J20"/>
  <c r="J90" i="9"/>
  <c r="J89" s="1"/>
  <c r="J86" s="1"/>
  <c r="J79" s="1"/>
  <c r="L90"/>
  <c r="L89" s="1"/>
  <c r="L86" s="1"/>
  <c r="J109" l="1"/>
  <c r="J19" i="6"/>
  <c r="J9" s="1"/>
  <c r="J8" s="1"/>
  <c r="J7" s="1"/>
  <c r="C20" i="13" s="1"/>
  <c r="C19" s="1"/>
  <c r="C18" s="1"/>
  <c r="L79" i="9"/>
  <c r="L65" s="1"/>
  <c r="K79"/>
  <c r="K65" s="1"/>
  <c r="K8" i="6"/>
  <c r="K7" s="1"/>
  <c r="D20" i="13" s="1"/>
  <c r="D19" s="1"/>
  <c r="D18" s="1"/>
  <c r="J8" i="18"/>
  <c r="J7" s="1"/>
  <c r="K8"/>
  <c r="C7" i="1"/>
  <c r="C17" i="13" s="1"/>
  <c r="L20" i="6"/>
  <c r="L19" s="1"/>
  <c r="L9" s="1"/>
  <c r="L8" s="1"/>
  <c r="L110" i="9"/>
  <c r="L109" s="1"/>
  <c r="J112"/>
  <c r="J111" s="1"/>
  <c r="I19" i="18"/>
  <c r="I18" s="1"/>
  <c r="E7" i="1"/>
  <c r="D7"/>
  <c r="L127" i="9"/>
  <c r="L129"/>
  <c r="L128" s="1"/>
  <c r="K110"/>
  <c r="K109" s="1"/>
  <c r="K112"/>
  <c r="K111" s="1"/>
  <c r="L88"/>
  <c r="L87" s="1"/>
  <c r="J65"/>
  <c r="J88"/>
  <c r="J87" s="1"/>
  <c r="K88"/>
  <c r="K87" s="1"/>
  <c r="L108" l="1"/>
  <c r="L7" s="1"/>
  <c r="K108"/>
  <c r="K7" s="1"/>
  <c r="J108"/>
  <c r="J7" s="1"/>
  <c r="I8" i="18"/>
  <c r="I7" s="1"/>
  <c r="L7" i="6"/>
  <c r="E20" i="13" s="1"/>
  <c r="E19" s="1"/>
  <c r="E18" s="1"/>
  <c r="E17"/>
  <c r="E16" s="1"/>
  <c r="E15" s="1"/>
  <c r="D17"/>
  <c r="D16" s="1"/>
  <c r="D15" s="1"/>
  <c r="D14" s="1"/>
  <c r="K7" i="18"/>
  <c r="C16" i="13"/>
  <c r="C15" s="1"/>
  <c r="C14" s="1"/>
  <c r="E14" l="1"/>
  <c r="E6" s="1"/>
  <c r="D6"/>
  <c r="C6"/>
</calcChain>
</file>

<file path=xl/sharedStrings.xml><?xml version="1.0" encoding="utf-8"?>
<sst xmlns="http://schemas.openxmlformats.org/spreadsheetml/2006/main" count="2409" uniqueCount="273">
  <si>
    <t>(тыс.рублей)</t>
  </si>
  <si>
    <t>Код бюджетной классификации доходов бюджета</t>
  </si>
  <si>
    <t>Наименование доходов</t>
  </si>
  <si>
    <t xml:space="preserve">Сумма </t>
  </si>
  <si>
    <t>ВСЕГО ДОХОДОВ</t>
  </si>
  <si>
    <t>НАЛОГИ НА ПРИБЫЛЬ, ДОХОДЫ</t>
  </si>
  <si>
    <t>00010102000010000110</t>
  </si>
  <si>
    <t>Налог на доходы физических лиц</t>
  </si>
  <si>
    <t>НАЛОГИ НА СОВОКУПНЫЙ ДОХОД</t>
  </si>
  <si>
    <t>Единый сельскохозяйственный налог</t>
  </si>
  <si>
    <t>Земельный налог</t>
  </si>
  <si>
    <t>00011100000000000000</t>
  </si>
  <si>
    <t>ДОХОДЫ ОТ ИСПОЛЬЗОВАНИЯ ИМУЩЕСТВА, НАХОДЯЩЕГОСЯ В ГОСУДАРСТВЕННОЙ И МУНИЦИПАЛЬНОЙ СОБСТВЕННОСТИ</t>
  </si>
  <si>
    <t>Наименование</t>
  </si>
  <si>
    <t>Рз</t>
  </si>
  <si>
    <t>ВР</t>
  </si>
  <si>
    <t>Общегосударственные вопросы</t>
  </si>
  <si>
    <t>01</t>
  </si>
  <si>
    <t>04</t>
  </si>
  <si>
    <t>Обслуживание государственного и муниципального долга</t>
  </si>
  <si>
    <t>05</t>
  </si>
  <si>
    <t>Жилищно-коммунальное хозяйство</t>
  </si>
  <si>
    <t>Адм</t>
  </si>
  <si>
    <t>ВСЕГО</t>
  </si>
  <si>
    <t>1</t>
  </si>
  <si>
    <t>2</t>
  </si>
  <si>
    <t xml:space="preserve"> </t>
  </si>
  <si>
    <t>Пенсионное обеспечение</t>
  </si>
  <si>
    <t>02</t>
  </si>
  <si>
    <t>03</t>
  </si>
  <si>
    <t>09</t>
  </si>
  <si>
    <t>10</t>
  </si>
  <si>
    <t>13</t>
  </si>
  <si>
    <t>Функционирование высшего должностного лица субъекта Российской Федерации и муниципального образования</t>
  </si>
  <si>
    <t>65</t>
  </si>
  <si>
    <t>0</t>
  </si>
  <si>
    <t>Расходы на выплаты по оплате труда высшего должностного лица муниципального образования</t>
  </si>
  <si>
    <t>00</t>
  </si>
  <si>
    <t>41150</t>
  </si>
  <si>
    <t>Расходы на выплаты по оплате труда работников органов местного самоуправления</t>
  </si>
  <si>
    <t>41110</t>
  </si>
  <si>
    <t>41120</t>
  </si>
  <si>
    <t>Прочая закупка товаров, работ и услуг</t>
  </si>
  <si>
    <t>77150</t>
  </si>
  <si>
    <t>Резервные фонды</t>
  </si>
  <si>
    <t>11</t>
  </si>
  <si>
    <t>41180</t>
  </si>
  <si>
    <t>Резервные средства</t>
  </si>
  <si>
    <t>89</t>
  </si>
  <si>
    <t>870</t>
  </si>
  <si>
    <t>Национальная оборона</t>
  </si>
  <si>
    <t>Мобилизационная и вневойсковая подготовка</t>
  </si>
  <si>
    <t>51180</t>
  </si>
  <si>
    <t>Национальная экономика</t>
  </si>
  <si>
    <t>Дорожное хозяйство (дорожные фонды)</t>
  </si>
  <si>
    <t>Коммунальное хозяйство</t>
  </si>
  <si>
    <t>Благоустройство</t>
  </si>
  <si>
    <t>Уличное освещение</t>
  </si>
  <si>
    <t>Социальная политика</t>
  </si>
  <si>
    <t xml:space="preserve">Доплаты к пенсиям муниципальных служащих </t>
  </si>
  <si>
    <t>03010</t>
  </si>
  <si>
    <t>Обслуживание государственного внутреннего и муниципального долга</t>
  </si>
  <si>
    <t>Процентные платежи по муниципальному долгу</t>
  </si>
  <si>
    <t>Обслуживание муниципального долга</t>
  </si>
  <si>
    <t>Сумма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</si>
  <si>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</si>
  <si>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 xml:space="preserve">Резервные фонды </t>
  </si>
  <si>
    <t>41240</t>
  </si>
  <si>
    <t>00010000000000000000</t>
  </si>
  <si>
    <t>00010100000000000000</t>
  </si>
  <si>
    <t>00010500000000000000</t>
  </si>
  <si>
    <t>00010600000000000000</t>
  </si>
  <si>
    <t>00010606000000000110</t>
  </si>
  <si>
    <t>Администрация Паевского сельского поселения Кадошкинского муниципального района Республики Мордовия</t>
  </si>
  <si>
    <t>НАЛОГОВЫЕ И НЕНАЛОГОВЫЕ ДОХОДЫ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</si>
  <si>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</si>
  <si>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</si>
  <si>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18210503010010000110</t>
  </si>
  <si>
    <t>НАЛОГИ НА ИМУЩЕСТВО</t>
  </si>
  <si>
    <t>18210601030100000110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</si>
  <si>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</si>
  <si>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18210606033100000110</t>
  </si>
  <si>
    <t>Земельный налог с организаций,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</si>
  <si>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</si>
  <si>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</t>
  </si>
  <si>
    <t>91811105035100000120</t>
  </si>
  <si>
    <t>00020200000000000000</t>
  </si>
  <si>
    <t>БЕЗВОЗМЕЗДНЫЕ ПОСТУПЛЕНИЯ ОТ ДРУГИХ БЮДЖЕТОВ БЮДЖЕТНОЙ СИСТЕМЫ РОССИЙСКОЙ ФЕДЕРАЦИИ</t>
  </si>
  <si>
    <t>00020230000000000150</t>
  </si>
  <si>
    <t>Субвенции бюджетам бюджетной системы Российской Федерации</t>
  </si>
  <si>
    <t>00020240000000000150</t>
  </si>
  <si>
    <t>Иные межбюджетные трансферты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</si>
  <si>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</si>
  <si>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918</t>
  </si>
  <si>
    <t>91820230024100000150</t>
  </si>
  <si>
    <t>91820235118100000150</t>
  </si>
  <si>
    <t>91820240014100000150</t>
  </si>
  <si>
    <t>Обслуживание государственного (муниципального) долга</t>
  </si>
  <si>
    <t>700</t>
  </si>
  <si>
    <t>Доплаты к пенсиям муниципальных служащих Республики Мордовия</t>
  </si>
  <si>
    <t>Социальное обеспечение и иные выплаты населению</t>
  </si>
  <si>
    <t>Публичные нормативные социальные выплаты гражданам</t>
  </si>
  <si>
    <t>300</t>
  </si>
  <si>
    <t>310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</si>
  <si>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</si>
  <si>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</si>
  <si>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200</t>
  </si>
  <si>
    <t>240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</si>
  <si>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</si>
  <si>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</si>
  <si>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100</t>
  </si>
  <si>
    <t>120</t>
  </si>
  <si>
    <t>Иные бюджетные ассигнования</t>
  </si>
  <si>
    <t>800</t>
  </si>
  <si>
    <t>Резервный фонд администрации Паевского сельского поселения Кадошкинского муниципального района Республики Мордовия</t>
  </si>
  <si>
    <t>Уплата налогов, сборов и иных платежей</t>
  </si>
  <si>
    <t>66</t>
  </si>
  <si>
    <t>850</t>
  </si>
  <si>
    <t>Расходы на выплаты по оплате труда высшего должностного лица</t>
  </si>
  <si>
    <t>№ п/п</t>
  </si>
  <si>
    <t>I</t>
  </si>
  <si>
    <t>Кредиты кредитных организаций в валюте Российской Федерации</t>
  </si>
  <si>
    <t>в том числе</t>
  </si>
  <si>
    <t>Объем привлечения</t>
  </si>
  <si>
    <t>Объем средств, напрвляемых на погашение основной суммы долга</t>
  </si>
  <si>
    <t>Бюджетные кредиты от других бюджетов бюджетной системы Российской Федерации</t>
  </si>
  <si>
    <t>Код</t>
  </si>
  <si>
    <t>000 01 00 00 00 00 0000 000</t>
  </si>
  <si>
    <t>ИСТОЧНИКИ ВНУТРЕННЕГО ФИНАНСИРОВАНИЯ ДЕФИЦИТОВ БЮДЖЕТОВ</t>
  </si>
  <si>
    <t>000 01 02 00 00 00 0000 000</t>
  </si>
  <si>
    <t>000 01 02 00 00 00 0000 700</t>
  </si>
  <si>
    <t>Увеличение прочих остатков средств бюджетов</t>
  </si>
  <si>
    <t>Увеличение прочих остатков денежных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</si>
  <si>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</si>
  <si>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</si>
  <si>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(тыс.руб.)</t>
  </si>
  <si>
    <t>000 01 02 00 00 10 0000 710</t>
  </si>
  <si>
    <t>Дотации бюджетам сельских поселений на выравнивание бюджетной обеспеченности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</si>
  <si>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</si>
  <si>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Высшее должностное лицо</t>
  </si>
  <si>
    <t>Непрограммные расходы главных распорядителей средств бюджета Паевского сельского поселения Кадошкинского муниципального района Республики Мордовия</t>
  </si>
  <si>
    <t>Непрограммные расходы в рамках обеспечения деятельности главных распорядителей средств бюджета Паевского сельского поселения Кадошкинского муниципального района Республики Мордовия</t>
  </si>
  <si>
    <t>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 июня 2015 года № 38-З "Об административной ответственности на территории Республики Мордовия"</t>
  </si>
  <si>
    <t xml:space="preserve">Обеспечение деятельности администрации </t>
  </si>
  <si>
    <t>Непрограммные расходы в рамках обеспечения деятельности администрации</t>
  </si>
  <si>
    <t xml:space="preserve"> ДОХОДЫ 
БЮДЖЕТА ПАЕВСКОГО СЕЛЬСКОГО ПОСЕЛЕНИЯ КАДОШКИНСКОГО МУНИЦИПАЛЬНОГО РАЙОНА РЕСПУБЛИКИ МОРДОВИЯ </t>
  </si>
  <si>
    <t xml:space="preserve">Прочие мероприятия по благоустройству </t>
  </si>
  <si>
    <t>Обеспечение деятельности администрации</t>
  </si>
  <si>
    <t>12</t>
  </si>
  <si>
    <t>000 01 03 00 00 00 0000 000</t>
  </si>
  <si>
    <t>000 01 03 01 00 10 0000 800</t>
  </si>
  <si>
    <t>000 01 03 01 00 10 0000 810</t>
  </si>
  <si>
    <t>000 01 05 00 00 00 0000 000</t>
  </si>
  <si>
    <t>000 01 05 02 00 00 0000 500</t>
  </si>
  <si>
    <t>000 01 05 02 01 00 0000 510</t>
  </si>
  <si>
    <t>000 01 05 02 01 10 0000 510</t>
  </si>
  <si>
    <t>000 01 05 02 00 00 0000 600</t>
  </si>
  <si>
    <t>000 01 05 02 01 00 0000 610</t>
  </si>
  <si>
    <t>000 01 05 02 01 10 0000 610</t>
  </si>
  <si>
    <t xml:space="preserve">II
</t>
  </si>
  <si>
    <t>в том числе:</t>
  </si>
  <si>
    <t>Субвенции на 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 июня 2015 года № 38-З "Об административной ответственности на территории Республики Мордовия"</t>
  </si>
  <si>
    <t>730</t>
  </si>
  <si>
    <t>99</t>
  </si>
  <si>
    <t>41990</t>
  </si>
  <si>
    <t>Дотации бюджетам сельских поселений на поддержку мер по обеспечению сбалансированности бюджетов</t>
  </si>
  <si>
    <t>00020210000000000150</t>
  </si>
  <si>
    <t>Дотации бюджетам бюджетной системы Российской Федерации</t>
  </si>
  <si>
    <t>91820215001100000150</t>
  </si>
  <si>
    <t>91820215002100000150</t>
  </si>
  <si>
    <t>Осуществление государственных полномочий Российской Федерации о первичному воинскому учету на территориях, где отсутствуют военные комиссариаты</t>
  </si>
  <si>
    <t>Доходы от сдачи в аренду имущества, находящегося в оперативном управлении органов управления поселений и созданных ими учреждений (за исключением имущества муниципальных бюджетных и автономных учреждений)</t>
  </si>
  <si>
    <t>Бюджетные кредиты из других бюджетов бюджетной системы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</si>
  <si>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</si>
  <si>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</si>
  <si>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Получение кредитов от кредитных организаций в валюте Российской Федерации</t>
  </si>
  <si>
    <t>Получение кредитов от кредитных организаций бюджетами сельских поселений в валюте Российской Федерации</t>
  </si>
  <si>
    <t>000 01 03 01 00 00 0000 800</t>
  </si>
  <si>
    <t>Изменение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</si>
  <si>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</si>
  <si>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</si>
  <si>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 xml:space="preserve"> (тыс. рублей)</t>
  </si>
  <si>
    <t>Прз</t>
  </si>
  <si>
    <t>Цср</t>
  </si>
  <si>
    <t>Вр</t>
  </si>
  <si>
    <t/>
  </si>
  <si>
    <t>(тыс. рублей)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</si>
  <si>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 Российской Федерации</t>
  </si>
  <si>
    <t>Сумма (тыс. руб.)</t>
  </si>
  <si>
    <t>Виды заимствований</t>
  </si>
  <si>
    <t>Сумма (тыс.руб.)</t>
  </si>
  <si>
    <t>00020220000000000150</t>
  </si>
  <si>
    <t>Субсидии бюджетам бюджетной системы Российской Федерации (межбюджетные субсидии)</t>
  </si>
  <si>
    <t>Прочие субсидии бюджетам сельских поселений</t>
  </si>
  <si>
    <t>91820229999100000150</t>
  </si>
  <si>
    <t>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t>
  </si>
  <si>
    <t>44205</t>
  </si>
  <si>
    <t>Национальная безопасность и правоохранительная деятельность</t>
  </si>
  <si>
    <t>Другие вопросы в области национальной безопасности и правоохранительной деятельности</t>
  </si>
  <si>
    <t>14</t>
  </si>
  <si>
    <t>20</t>
  </si>
  <si>
    <t>Мероприятия в области противодействия злоупотреблению наркотиками и их незаконному обороту</t>
  </si>
  <si>
    <t>42100</t>
  </si>
  <si>
    <t>08</t>
  </si>
  <si>
    <t>Мероприятия по обеспечению пожарной безопасности</t>
  </si>
  <si>
    <t>42120</t>
  </si>
  <si>
    <t>Другие общегосударственные вопросы</t>
  </si>
  <si>
    <t>Антикоррупционная программа Паевского сельского поселения на 2022-2024 годы</t>
  </si>
  <si>
    <t>23</t>
  </si>
  <si>
    <t>Мероприятия по противодействию и профилактике коррупции</t>
  </si>
  <si>
    <t>42380</t>
  </si>
  <si>
    <t>Программа «Комплексное развитие транспортной инфраструктуры Паевского сельского поселения  Кадошкинского муниципального района Республики Мордовия на 2018 – 2030 годы»</t>
  </si>
  <si>
    <t>Условно утвержденные расходы</t>
  </si>
  <si>
    <t>2026 год</t>
  </si>
  <si>
    <t>Целевая программа "Профилактика наркомании и токсикомании на территории Паевского сельского поселения на 2022-2025 годы"</t>
  </si>
  <si>
    <t>Иные межбюджетные трансферты на осуществление полномочий по дорожной деятельности в отношении автомобильных дорог местного значения в границах населенных пунктов поселения и обеспечению безопасности дорожного движения на них, включая создание и обеспечение функционирования парковок (парковочных мест), осуществлению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организации дорожного движения, а также осуществлению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</si>
  <si>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2027 год</t>
  </si>
  <si>
    <t>31</t>
  </si>
  <si>
    <t>Мероприятия по укреплению общественного порядка и обеспечению общественной безопасности</t>
  </si>
  <si>
    <t>42300</t>
  </si>
  <si>
    <t>Муниципальная программа «Профилактика терроризма и экстремизма на территории Паевского сельского  поселения на 2024-2028  годы»</t>
  </si>
  <si>
    <t>Расходы на обеспечение выполнения функций органов местного самоуправления</t>
  </si>
  <si>
    <t>9Д184</t>
  </si>
  <si>
    <t>Приложение 1                                                                                                                         к решению Совета депутатов Паевского сельского поселения "О бюджете Паевского сельского поселения Кадошкинского муниципального района Республики Мордовия на 2026 год и на плановый период 2027 и 2028 годов"</t>
  </si>
  <si>
    <t>2028 год</t>
  </si>
  <si>
    <t>18210102030010000110</t>
  </si>
  <si>
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 </t>
  </si>
  <si>
    <t>Приложение 6                                                                                                                        к решению Совета депутатов Паевского сельского поселения "О бюджете Паевского сельского поселения Кадошкинского муниципального района Республики Мордовия на 2026 год и на плановый период 2027 и 2028 годов"</t>
  </si>
  <si>
    <t>ПРОГРАММА 
МУНИЦИПАЛЬНЫХ ВНУТРЕННИХ ЗАИМСТВОВАНИЙ ПАЕВСКОГО СЕЛЬСКОГО ПОСЕЛЕНИЯ КАДОШКИНСКОГО МУНИЦИПАЛЬНОГО РАЙОНА РЕСПУБЛИКИ МОРДОВИЯ НА 2026 ГОД И НА ПЛАНОВЫЙ ПЕРИОД 2027 И 2028 ГОДОВ</t>
  </si>
  <si>
    <t>Приложение 5                                                                                                                        к решению Совета депутатов Паевского сельского поселения "О бюджете Паевского сельского поселения Кадошкинского муниципального района Республики Мордовия на 2026 год и на плановый период 2027 и 2028 годов"</t>
  </si>
  <si>
    <t>ИСТОЧНИКИ 
ВНУТРЕННЕГО ФИНАНСИРОВАНИЯ ДЕФИЦИТА  БЮДЖЕТА  ПАЕВСКОГО СЕЛЬСКОГО ПОСЕЛЕНИЯ КАДОШКИНСКОГО МУНИЦИПАЛЬНОГО РАЙОНА РЕСПУБЛИКИ МОРДОВИЯ НА 2026 ГОД И НА ПЛАНОВЫЙ ПЕРИОД 2027 И 2028 ГОДОВ</t>
  </si>
  <si>
    <t>Приложение 2                                                                                                                         к решению Совета депутатов Паевского сельского поселения "О бюджете Паевского сельского поселения Кадошкинского муниципального района Республики Мордовия на 2026 год и на плановый период 2027 и 2028 годов"</t>
  </si>
  <si>
    <t xml:space="preserve">ВЕДОМСТВЕННАЯ СТРУКТУРА
РАСХОДОВ БЮДЖЕТА ПАЕВСКОГО СЕЛЬСКОГО ПОСЕЛЕНИЯ КАДОШКИНСКОГО МУНИЦИПАЛЬНОГО РАЙОНА РЕСПУБЛИКИ МОРДОВИЯ НА 2026 ГОД И НА ПЛАНОВЫЙ ПЕРИОД 2027 И 2028 ГОДОВ </t>
  </si>
  <si>
    <t>27</t>
  </si>
  <si>
    <t>План мероприятий Паевского сельского поселения Кадошкинского муниципального района Республики Мордовия</t>
  </si>
  <si>
    <t>Основное мероприятие "Уличное освещение Паевского сельского поселения Кадошкинского муниципального района Республики Мордовия"</t>
  </si>
  <si>
    <t>Основное мероприятие "Поддержание и улучшение санитарного и эстетического состояния территории Паевского сельского поселения Кадошкинского муниципального района Республики Мордовия"</t>
  </si>
  <si>
    <t>Приложение 3                                                                                                                        к решению Совета депутатов Паевского сельского поселения "О бюджете Паевского сельского поселения Кадошкинского муниципального района Республики Мордовия на 2026 год и на плановый период 2027 и 2028 годов"</t>
  </si>
  <si>
    <t>РАСПРЕДЕЛЕНИЕ 
БЮДЖЕТНЫХ АССИГНОВАНИЙ БЮДЖЕТА ПАЕВСКОГО СЕЛЬСКОГО ПОСЕЛЕНИЯ КАДОШКИНСКОГО МУНИЦИПАЛЬНОГО РАЙОНА РЕСПУБЛИКИ МОРДОВИЯ ПО РАЗДЕЛАМ,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НА 2026 ГОД И НА ПЛАНОВЫЙ ПЕРИОД 2027 И 2028 ГОДОВ</t>
  </si>
  <si>
    <t>Приложение 4                                                                                                                        к решению Совета депутатов Паевского сельского поселения "О бюджете Паевского сельского поселения Кадошкинского муниципального района Республики Мордовия на 2026 год и на плановый период 2027 и 2028 годов"</t>
  </si>
  <si>
    <t>43010</t>
  </si>
  <si>
    <t>43040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</si>
  <si>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</si>
  <si>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«Обеспечение пожарной безопасности на территории Паевскогосельского поселения Кадошкинского  муниципального района Республики Мордовия на 2025 - 2027 годы»</t>
  </si>
  <si>
    <t xml:space="preserve">Организация опашки населенных пунктов: с.Паево, с. Глушково,        </t>
  </si>
  <si>
    <t>Иные межбюджетные трансферты на осуществление полномочий по организации в границах поселения электро-, газо- и водоснабжения населения, водоотведения в пределах полномочий, установленных законодательством Российской Федерации</t>
  </si>
  <si>
    <t>44101</t>
  </si>
  <si>
    <t xml:space="preserve">Организация опашки населенных пунктов: с.Паево, с. Глушково    </t>
  </si>
  <si>
    <t>РАСПРЕДЕЛЕНИЕ  
БЮДЖЕТНЫХ АССИГНОВАНИЙ БЮДЖЕТА ПАЕВСКОГО СЕЛЬСКОГО ПОСЕЛЕНИЯ КАДОШКИНСКОГО МУНИЦИПАЛЬНОГО РАЙОНА РЕСПУБЛИКИ МОРДОВИЯ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БЮДЖЕТОВ  НА 2026 ГОД И НА ПЛАНОВЫЙ ПЕРИОД 2027 И 2028 ГОДОВ</t>
  </si>
  <si>
    <t>00011700000000000000</t>
  </si>
  <si>
    <t>ПРОЧИЕ НЕНАЛОГОВЫЕ ДОХОДЫ</t>
  </si>
  <si>
    <t>Средства самообложения граждан</t>
  </si>
  <si>
    <t>Средства самообложения граждан, зачисляемые в бюджеты сельских поселений</t>
  </si>
  <si>
    <t>91811714030100000150</t>
  </si>
  <si>
    <t>91811714000000000150</t>
  </si>
  <si>
    <t>Основное мероприятие "Содержание, ремонт и благоустройство мест захоронения на территории Паевского сельского поселения Кадошкинского муниципального района Республики Мордовия"</t>
  </si>
  <si>
    <t xml:space="preserve">Основное мероприятие "Содержание, ремонт и благоустройство мест захоронения на территории Паевского сельского поселения Кадошкинского муниципального района Республики Мордовия" </t>
  </si>
  <si>
    <t>+405</t>
  </si>
  <si>
    <t>+153,5</t>
  </si>
  <si>
    <t>Прочие безвозмездные поступления в бюджеты сельских поселений</t>
  </si>
  <si>
    <t>91820705030100000150</t>
  </si>
  <si>
    <t>,</t>
  </si>
  <si>
    <t>+2920</t>
  </si>
  <si>
    <t>Решение вопросов местного значения, осуществляемое с привлечением средств самообложения граждан</t>
  </si>
  <si>
    <t>+30</t>
  </si>
  <si>
    <t>+540</t>
  </si>
  <si>
    <t>+30-4,091</t>
  </si>
  <si>
    <t>+95</t>
  </si>
  <si>
    <t>78090</t>
  </si>
  <si>
    <t>+198,991</t>
  </si>
  <si>
    <t>+115,1</t>
  </si>
  <si>
    <t>Организация и содержание мест захоронения</t>
  </si>
  <si>
    <t>43030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</si>
</sst>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#,##0.0"/>
    <numFmt numFmtId="165" formatCode="0.0"/>
    <numFmt numFmtId="166" formatCode="#,##0.0_ ;[Red]\-#,##0.0\ "/>
  </numFmts>
  <fonts count="17">
    <font>
      <sz val="10"/>
      <name val="Arial"/>
      <family val="2"/>
      <charset val="204"/>
    </font>
    <font>
      <sz val="10"/>
      <name val="Arial Cyr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Verdana"/>
      <family val="2"/>
      <charset val="204"/>
    </font>
    <font>
      <b/>
      <sz val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Arial Cyr"/>
      <charset val="204"/>
    </font>
    <font>
      <b/>
      <sz val="11.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5" fillId="0" borderId="0"/>
  </cellStyleXfs>
  <cellXfs count="248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3" fillId="0" borderId="0" xfId="3" applyFont="1" applyBorder="1"/>
    <xf numFmtId="4" fontId="3" fillId="0" borderId="0" xfId="3" applyNumberFormat="1" applyFont="1" applyBorder="1"/>
    <xf numFmtId="49" fontId="3" fillId="2" borderId="1" xfId="1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Fill="1" applyBorder="1"/>
    <xf numFmtId="0" fontId="3" fillId="2" borderId="1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/>
    <xf numFmtId="164" fontId="3" fillId="0" borderId="7" xfId="0" applyNumberFormat="1" applyFont="1" applyBorder="1"/>
    <xf numFmtId="164" fontId="4" fillId="0" borderId="1" xfId="0" applyNumberFormat="1" applyFont="1" applyFill="1" applyBorder="1"/>
    <xf numFmtId="164" fontId="4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4" applyFont="1" applyBorder="1"/>
    <xf numFmtId="0" fontId="2" fillId="0" borderId="0" xfId="0" applyFont="1"/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164" fontId="4" fillId="0" borderId="7" xfId="0" applyNumberFormat="1" applyFont="1" applyFill="1" applyBorder="1"/>
    <xf numFmtId="49" fontId="4" fillId="0" borderId="2" xfId="0" applyNumberFormat="1" applyFont="1" applyBorder="1" applyAlignment="1">
      <alignment horizontal="center" vertical="top"/>
    </xf>
    <xf numFmtId="164" fontId="4" fillId="0" borderId="7" xfId="0" applyNumberFormat="1" applyFont="1" applyBorder="1"/>
    <xf numFmtId="49" fontId="3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top" wrapText="1"/>
    </xf>
    <xf numFmtId="49" fontId="4" fillId="0" borderId="2" xfId="0" applyNumberFormat="1" applyFont="1" applyBorder="1" applyAlignment="1">
      <alignment horizontal="center" vertical="justify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justify" vertical="top" wrapText="1"/>
    </xf>
    <xf numFmtId="164" fontId="3" fillId="2" borderId="1" xfId="1" applyNumberFormat="1" applyFont="1" applyFill="1" applyBorder="1" applyAlignment="1">
      <alignment horizontal="right"/>
    </xf>
    <xf numFmtId="0" fontId="3" fillId="2" borderId="1" xfId="0" applyFont="1" applyFill="1" applyBorder="1"/>
    <xf numFmtId="164" fontId="3" fillId="2" borderId="1" xfId="0" applyNumberFormat="1" applyFont="1" applyFill="1" applyBorder="1"/>
    <xf numFmtId="0" fontId="3" fillId="2" borderId="0" xfId="0" applyFont="1" applyFill="1"/>
    <xf numFmtId="165" fontId="4" fillId="0" borderId="1" xfId="4" applyNumberFormat="1" applyFont="1" applyBorder="1" applyAlignment="1">
      <alignment horizontal="center"/>
    </xf>
    <xf numFmtId="0" fontId="4" fillId="0" borderId="0" xfId="4" applyFont="1" applyBorder="1"/>
    <xf numFmtId="165" fontId="3" fillId="0" borderId="1" xfId="4" applyNumberFormat="1" applyFont="1" applyBorder="1" applyAlignment="1">
      <alignment horizontal="center"/>
    </xf>
    <xf numFmtId="49" fontId="3" fillId="0" borderId="1" xfId="4" applyNumberFormat="1" applyFont="1" applyBorder="1" applyAlignment="1">
      <alignment horizontal="center" vertical="center"/>
    </xf>
    <xf numFmtId="165" fontId="3" fillId="0" borderId="0" xfId="4" applyNumberFormat="1" applyFont="1" applyBorder="1"/>
    <xf numFmtId="49" fontId="4" fillId="0" borderId="1" xfId="4" applyNumberFormat="1" applyFont="1" applyFill="1" applyBorder="1" applyAlignment="1">
      <alignment horizontal="left" vertical="top" wrapText="1"/>
    </xf>
    <xf numFmtId="0" fontId="3" fillId="0" borderId="0" xfId="4" applyFont="1" applyBorder="1" applyAlignment="1">
      <alignment horizontal="left" vertical="top" wrapText="1"/>
    </xf>
    <xf numFmtId="164" fontId="4" fillId="0" borderId="1" xfId="3" applyNumberFormat="1" applyFont="1" applyBorder="1" applyAlignment="1">
      <alignment horizontal="right"/>
    </xf>
    <xf numFmtId="0" fontId="3" fillId="0" borderId="1" xfId="3" applyFont="1" applyBorder="1"/>
    <xf numFmtId="164" fontId="3" fillId="3" borderId="1" xfId="3" applyNumberFormat="1" applyFont="1" applyFill="1" applyBorder="1" applyAlignment="1">
      <alignment horizontal="right"/>
    </xf>
    <xf numFmtId="164" fontId="3" fillId="0" borderId="1" xfId="3" applyNumberFormat="1" applyFont="1" applyBorder="1" applyAlignment="1">
      <alignment horizontal="right"/>
    </xf>
    <xf numFmtId="3" fontId="3" fillId="0" borderId="1" xfId="3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wrapText="1"/>
    </xf>
    <xf numFmtId="0" fontId="3" fillId="0" borderId="1" xfId="3" applyFont="1" applyBorder="1" applyAlignment="1">
      <alignment horizontal="center"/>
    </xf>
    <xf numFmtId="0" fontId="3" fillId="2" borderId="0" xfId="4" applyFont="1" applyFill="1" applyBorder="1" applyAlignment="1"/>
    <xf numFmtId="0" fontId="3" fillId="2" borderId="0" xfId="4" applyFont="1" applyFill="1" applyBorder="1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top" wrapText="1"/>
    </xf>
    <xf numFmtId="0" fontId="3" fillId="2" borderId="0" xfId="0" applyFont="1" applyFill="1" applyBorder="1" applyAlignment="1">
      <alignment vertical="top"/>
    </xf>
    <xf numFmtId="0" fontId="2" fillId="2" borderId="0" xfId="0" applyFont="1" applyFill="1" applyBorder="1"/>
    <xf numFmtId="0" fontId="4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vertical="top" wrapText="1"/>
    </xf>
    <xf numFmtId="0" fontId="4" fillId="2" borderId="1" xfId="1" applyFont="1" applyFill="1" applyBorder="1" applyAlignment="1">
      <alignment horizontal="center"/>
    </xf>
    <xf numFmtId="49" fontId="4" fillId="2" borderId="1" xfId="1" applyNumberFormat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top" wrapText="1"/>
    </xf>
    <xf numFmtId="49" fontId="4" fillId="2" borderId="7" xfId="1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vertical="top" wrapText="1"/>
    </xf>
    <xf numFmtId="49" fontId="3" fillId="2" borderId="7" xfId="1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/>
    <xf numFmtId="0" fontId="3" fillId="2" borderId="1" xfId="0" applyFont="1" applyFill="1" applyBorder="1" applyAlignment="1">
      <alignment vertical="top" wrapText="1"/>
    </xf>
    <xf numFmtId="2" fontId="3" fillId="2" borderId="1" xfId="0" applyNumberFormat="1" applyFont="1" applyFill="1" applyBorder="1" applyAlignment="1">
      <alignment vertical="top" wrapText="1"/>
    </xf>
    <xf numFmtId="0" fontId="4" fillId="2" borderId="1" xfId="1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vertical="top"/>
    </xf>
    <xf numFmtId="49" fontId="3" fillId="2" borderId="1" xfId="1" applyNumberFormat="1" applyFont="1" applyFill="1" applyBorder="1" applyAlignment="1">
      <alignment horizontal="center" wrapText="1"/>
    </xf>
    <xf numFmtId="49" fontId="3" fillId="2" borderId="8" xfId="1" applyNumberFormat="1" applyFont="1" applyFill="1" applyBorder="1" applyAlignment="1">
      <alignment horizontal="center" wrapText="1"/>
    </xf>
    <xf numFmtId="0" fontId="3" fillId="2" borderId="0" xfId="0" applyFont="1" applyFill="1" applyBorder="1"/>
    <xf numFmtId="0" fontId="10" fillId="2" borderId="0" xfId="0" applyFont="1" applyFill="1" applyAlignment="1">
      <alignment vertical="top" wrapText="1"/>
    </xf>
    <xf numFmtId="49" fontId="4" fillId="2" borderId="1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0" fontId="4" fillId="2" borderId="0" xfId="0" applyFont="1" applyFill="1"/>
    <xf numFmtId="0" fontId="4" fillId="2" borderId="1" xfId="0" applyFont="1" applyFill="1" applyBorder="1" applyAlignment="1">
      <alignment horizontal="center" wrapText="1"/>
    </xf>
    <xf numFmtId="164" fontId="4" fillId="2" borderId="1" xfId="0" applyNumberFormat="1" applyFont="1" applyFill="1" applyBorder="1"/>
    <xf numFmtId="49" fontId="4" fillId="2" borderId="8" xfId="1" applyNumberFormat="1" applyFont="1" applyFill="1" applyBorder="1" applyAlignment="1">
      <alignment horizontal="center"/>
    </xf>
    <xf numFmtId="49" fontId="3" fillId="2" borderId="8" xfId="1" applyNumberFormat="1" applyFont="1" applyFill="1" applyBorder="1" applyAlignment="1">
      <alignment horizontal="center"/>
    </xf>
    <xf numFmtId="0" fontId="3" fillId="2" borderId="4" xfId="1" applyFont="1" applyFill="1" applyBorder="1" applyAlignment="1">
      <alignment horizontal="left" vertical="top" wrapText="1"/>
    </xf>
    <xf numFmtId="49" fontId="3" fillId="2" borderId="6" xfId="1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7" xfId="1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center" vertical="top" wrapText="1"/>
    </xf>
    <xf numFmtId="2" fontId="4" fillId="2" borderId="1" xfId="1" applyNumberFormat="1" applyFont="1" applyFill="1" applyBorder="1" applyAlignment="1"/>
    <xf numFmtId="165" fontId="3" fillId="2" borderId="0" xfId="0" applyNumberFormat="1" applyFont="1" applyFill="1"/>
    <xf numFmtId="0" fontId="4" fillId="2" borderId="0" xfId="0" applyFont="1" applyFill="1" applyBorder="1"/>
    <xf numFmtId="0" fontId="10" fillId="4" borderId="1" xfId="0" applyFont="1" applyFill="1" applyBorder="1" applyAlignment="1">
      <alignment vertical="top" wrapText="1"/>
    </xf>
    <xf numFmtId="0" fontId="10" fillId="4" borderId="9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2" fillId="2" borderId="0" xfId="0" applyFont="1" applyFill="1" applyBorder="1"/>
    <xf numFmtId="0" fontId="12" fillId="2" borderId="0" xfId="0" applyFont="1" applyFill="1"/>
    <xf numFmtId="49" fontId="3" fillId="2" borderId="1" xfId="2" applyNumberFormat="1" applyFont="1" applyFill="1" applyBorder="1" applyAlignment="1" applyProtection="1">
      <alignment horizontal="center"/>
    </xf>
    <xf numFmtId="0" fontId="3" fillId="2" borderId="1" xfId="2" applyFont="1" applyFill="1" applyBorder="1" applyAlignment="1">
      <alignment vertical="top" wrapText="1"/>
    </xf>
    <xf numFmtId="0" fontId="2" fillId="2" borderId="0" xfId="0" applyFont="1" applyFill="1" applyAlignment="1">
      <alignment vertical="top"/>
    </xf>
    <xf numFmtId="0" fontId="4" fillId="2" borderId="1" xfId="2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11" fillId="2" borderId="0" xfId="4" applyFont="1" applyFill="1" applyBorder="1" applyAlignment="1">
      <alignment horizontal="left"/>
    </xf>
    <xf numFmtId="0" fontId="5" fillId="2" borderId="0" xfId="4" applyFont="1" applyFill="1" applyBorder="1" applyAlignment="1">
      <alignment horizontal="left" vertical="top" wrapText="1"/>
    </xf>
    <xf numFmtId="0" fontId="3" fillId="2" borderId="0" xfId="4" applyFont="1" applyFill="1" applyBorder="1" applyAlignment="1">
      <alignment horizontal="left" vertical="top" wrapText="1"/>
    </xf>
    <xf numFmtId="0" fontId="3" fillId="2" borderId="15" xfId="4" applyFont="1" applyFill="1" applyBorder="1" applyAlignment="1"/>
    <xf numFmtId="0" fontId="3" fillId="2" borderId="0" xfId="4" applyFont="1" applyFill="1" applyBorder="1" applyAlignment="1">
      <alignment horizontal="right"/>
    </xf>
    <xf numFmtId="0" fontId="3" fillId="0" borderId="1" xfId="4" applyFont="1" applyBorder="1" applyAlignment="1">
      <alignment horizontal="center" vertical="justify"/>
    </xf>
    <xf numFmtId="49" fontId="4" fillId="0" borderId="1" xfId="4" applyNumberFormat="1" applyFont="1" applyBorder="1" applyAlignment="1">
      <alignment horizontal="left" vertical="top" wrapText="1"/>
    </xf>
    <xf numFmtId="0" fontId="3" fillId="0" borderId="1" xfId="4" applyFont="1" applyBorder="1" applyAlignment="1">
      <alignment horizontal="left" vertical="top" wrapText="1"/>
    </xf>
    <xf numFmtId="49" fontId="3" fillId="0" borderId="1" xfId="4" applyNumberFormat="1" applyFont="1" applyFill="1" applyBorder="1" applyAlignment="1">
      <alignment horizontal="left" vertical="top" wrapText="1"/>
    </xf>
    <xf numFmtId="49" fontId="4" fillId="0" borderId="1" xfId="4" applyNumberFormat="1" applyFont="1" applyBorder="1" applyAlignment="1">
      <alignment horizontal="center" vertical="center"/>
    </xf>
    <xf numFmtId="0" fontId="4" fillId="0" borderId="1" xfId="4" applyFont="1" applyBorder="1" applyAlignment="1">
      <alignment horizontal="left" vertical="top" wrapText="1"/>
    </xf>
    <xf numFmtId="164" fontId="3" fillId="0" borderId="1" xfId="4" applyNumberFormat="1" applyFont="1" applyBorder="1" applyAlignment="1">
      <alignment horizontal="center"/>
    </xf>
    <xf numFmtId="0" fontId="5" fillId="2" borderId="0" xfId="3" applyFont="1" applyFill="1" applyBorder="1" applyAlignment="1">
      <alignment horizontal="center"/>
    </xf>
    <xf numFmtId="0" fontId="3" fillId="2" borderId="0" xfId="0" applyFont="1" applyFill="1" applyAlignment="1">
      <alignment horizontal="right"/>
    </xf>
    <xf numFmtId="0" fontId="3" fillId="0" borderId="1" xfId="3" applyFont="1" applyBorder="1" applyAlignment="1">
      <alignment horizontal="center" vertical="top"/>
    </xf>
    <xf numFmtId="0" fontId="4" fillId="0" borderId="1" xfId="3" applyFont="1" applyBorder="1" applyAlignment="1">
      <alignment horizontal="center" vertical="top"/>
    </xf>
    <xf numFmtId="0" fontId="4" fillId="0" borderId="1" xfId="3" applyFont="1" applyBorder="1" applyAlignment="1">
      <alignment wrapText="1"/>
    </xf>
    <xf numFmtId="0" fontId="3" fillId="0" borderId="1" xfId="3" applyFont="1" applyBorder="1" applyAlignment="1">
      <alignment vertical="top" wrapText="1"/>
    </xf>
    <xf numFmtId="0" fontId="3" fillId="0" borderId="1" xfId="3" applyFont="1" applyBorder="1" applyAlignment="1">
      <alignment wrapText="1"/>
    </xf>
    <xf numFmtId="0" fontId="4" fillId="0" borderId="1" xfId="3" applyFont="1" applyBorder="1" applyAlignment="1">
      <alignment horizontal="center" vertical="top" wrapText="1"/>
    </xf>
    <xf numFmtId="0" fontId="4" fillId="0" borderId="1" xfId="3" applyFont="1" applyBorder="1" applyAlignment="1">
      <alignment vertical="top" wrapText="1"/>
    </xf>
    <xf numFmtId="165" fontId="3" fillId="2" borderId="1" xfId="0" applyNumberFormat="1" applyFont="1" applyFill="1" applyBorder="1"/>
    <xf numFmtId="49" fontId="4" fillId="2" borderId="1" xfId="2" applyNumberFormat="1" applyFont="1" applyFill="1" applyBorder="1" applyAlignment="1" applyProtection="1">
      <alignment horizontal="center"/>
    </xf>
    <xf numFmtId="0" fontId="4" fillId="2" borderId="1" xfId="0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 applyAlignment="1">
      <alignment horizontal="right" wrapText="1"/>
    </xf>
    <xf numFmtId="165" fontId="8" fillId="0" borderId="18" xfId="0" applyNumberFormat="1" applyFont="1" applyFill="1" applyBorder="1" applyAlignment="1">
      <alignment horizontal="right" wrapText="1"/>
    </xf>
    <xf numFmtId="164" fontId="4" fillId="0" borderId="13" xfId="0" applyNumberFormat="1" applyFont="1" applyBorder="1"/>
    <xf numFmtId="0" fontId="3" fillId="0" borderId="19" xfId="0" applyFont="1" applyBorder="1" applyAlignment="1">
      <alignment horizontal="justify" vertical="top" wrapText="1"/>
    </xf>
    <xf numFmtId="0" fontId="4" fillId="2" borderId="14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/>
    <xf numFmtId="49" fontId="9" fillId="2" borderId="1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49" fontId="4" fillId="2" borderId="1" xfId="1" applyNumberFormat="1" applyFont="1" applyFill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right"/>
    </xf>
    <xf numFmtId="49" fontId="13" fillId="2" borderId="1" xfId="1" applyNumberFormat="1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top" wrapText="1"/>
    </xf>
    <xf numFmtId="0" fontId="2" fillId="0" borderId="0" xfId="0" applyFont="1" applyFill="1"/>
    <xf numFmtId="0" fontId="4" fillId="0" borderId="1" xfId="6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/>
    </xf>
    <xf numFmtId="165" fontId="3" fillId="0" borderId="1" xfId="4" applyNumberFormat="1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/>
    </xf>
    <xf numFmtId="49" fontId="3" fillId="0" borderId="7" xfId="1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vertical="top" wrapText="1"/>
    </xf>
    <xf numFmtId="49" fontId="3" fillId="0" borderId="1" xfId="1" applyNumberFormat="1" applyFont="1" applyFill="1" applyBorder="1" applyAlignment="1">
      <alignment horizontal="center"/>
    </xf>
    <xf numFmtId="49" fontId="3" fillId="0" borderId="8" xfId="1" applyNumberFormat="1" applyFont="1" applyFill="1" applyBorder="1" applyAlignment="1">
      <alignment horizontal="center" wrapText="1"/>
    </xf>
    <xf numFmtId="49" fontId="3" fillId="2" borderId="11" xfId="0" applyNumberFormat="1" applyFont="1" applyFill="1" applyBorder="1" applyAlignment="1">
      <alignment horizontal="center"/>
    </xf>
    <xf numFmtId="49" fontId="4" fillId="2" borderId="11" xfId="1" applyNumberFormat="1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vertical="top" wrapText="1"/>
    </xf>
    <xf numFmtId="49" fontId="3" fillId="2" borderId="9" xfId="1" applyNumberFormat="1" applyFont="1" applyFill="1" applyBorder="1" applyAlignment="1">
      <alignment horizontal="center" wrapText="1"/>
    </xf>
    <xf numFmtId="0" fontId="4" fillId="2" borderId="9" xfId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1" xfId="0" applyNumberFormat="1" applyFont="1" applyFill="1" applyBorder="1" applyAlignment="1">
      <alignment horizontal="center"/>
    </xf>
    <xf numFmtId="49" fontId="3" fillId="2" borderId="0" xfId="0" applyNumberFormat="1" applyFont="1" applyFill="1"/>
    <xf numFmtId="49" fontId="4" fillId="2" borderId="0" xfId="0" applyNumberFormat="1" applyFont="1" applyFill="1"/>
    <xf numFmtId="49" fontId="4" fillId="2" borderId="0" xfId="0" applyNumberFormat="1" applyFont="1" applyFill="1" applyBorder="1"/>
    <xf numFmtId="49" fontId="4" fillId="2" borderId="0" xfId="0" applyNumberFormat="1" applyFont="1" applyFill="1" applyAlignment="1">
      <alignment vertical="center" wrapText="1"/>
    </xf>
    <xf numFmtId="49" fontId="12" fillId="0" borderId="0" xfId="0" applyNumberFormat="1" applyFont="1"/>
    <xf numFmtId="49" fontId="2" fillId="0" borderId="0" xfId="0" applyNumberFormat="1" applyFont="1"/>
    <xf numFmtId="49" fontId="4" fillId="0" borderId="0" xfId="0" applyNumberFormat="1" applyFont="1" applyBorder="1"/>
    <xf numFmtId="49" fontId="3" fillId="0" borderId="0" xfId="0" applyNumberFormat="1" applyFont="1" applyBorder="1"/>
    <xf numFmtId="49" fontId="2" fillId="2" borderId="0" xfId="0" applyNumberFormat="1" applyFont="1" applyFill="1"/>
    <xf numFmtId="0" fontId="3" fillId="2" borderId="1" xfId="0" applyFont="1" applyFill="1" applyBorder="1" applyAlignment="1">
      <alignment horizontal="left" vertical="top" wrapText="1"/>
    </xf>
    <xf numFmtId="49" fontId="4" fillId="2" borderId="22" xfId="1" applyNumberFormat="1" applyFont="1" applyFill="1" applyBorder="1" applyAlignment="1">
      <alignment horizontal="center"/>
    </xf>
    <xf numFmtId="49" fontId="4" fillId="2" borderId="4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14" fillId="0" borderId="20" xfId="0" applyNumberFormat="1" applyFont="1" applyFill="1" applyBorder="1" applyAlignment="1">
      <alignment horizontal="center" vertical="center" wrapText="1"/>
    </xf>
    <xf numFmtId="165" fontId="3" fillId="0" borderId="1" xfId="5" applyNumberFormat="1" applyFont="1" applyFill="1" applyBorder="1" applyAlignment="1">
      <alignment horizontal="right" wrapText="1"/>
    </xf>
    <xf numFmtId="166" fontId="3" fillId="0" borderId="9" xfId="0" applyNumberFormat="1" applyFont="1" applyFill="1" applyBorder="1" applyAlignment="1">
      <alignment horizontal="right" wrapText="1"/>
    </xf>
    <xf numFmtId="165" fontId="3" fillId="0" borderId="9" xfId="5" applyNumberFormat="1" applyFont="1" applyFill="1" applyBorder="1" applyAlignment="1">
      <alignment horizontal="right" wrapText="1"/>
    </xf>
    <xf numFmtId="165" fontId="8" fillId="0" borderId="23" xfId="0" applyNumberFormat="1" applyFont="1" applyFill="1" applyBorder="1" applyAlignment="1">
      <alignment horizontal="right" wrapText="1"/>
    </xf>
    <xf numFmtId="166" fontId="3" fillId="0" borderId="18" xfId="0" applyNumberFormat="1" applyFont="1" applyFill="1" applyBorder="1" applyAlignment="1">
      <alignment horizontal="right" wrapText="1"/>
    </xf>
    <xf numFmtId="164" fontId="4" fillId="0" borderId="7" xfId="0" applyNumberFormat="1" applyFont="1" applyBorder="1" applyAlignment="1"/>
    <xf numFmtId="164" fontId="4" fillId="0" borderId="1" xfId="0" applyNumberFormat="1" applyFont="1" applyBorder="1" applyAlignment="1"/>
    <xf numFmtId="49" fontId="3" fillId="0" borderId="8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3" fillId="0" borderId="1" xfId="2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1" xfId="2" applyNumberFormat="1" applyFont="1" applyFill="1" applyBorder="1" applyAlignment="1" applyProtection="1">
      <alignment horizontal="center"/>
    </xf>
    <xf numFmtId="49" fontId="3" fillId="0" borderId="1" xfId="2" applyNumberFormat="1" applyFont="1" applyFill="1" applyBorder="1" applyAlignment="1" applyProtection="1">
      <alignment horizontal="center"/>
    </xf>
    <xf numFmtId="0" fontId="3" fillId="0" borderId="1" xfId="1" applyFont="1" applyFill="1" applyBorder="1" applyAlignment="1">
      <alignment horizontal="left" vertical="top" wrapText="1"/>
    </xf>
    <xf numFmtId="0" fontId="4" fillId="0" borderId="5" xfId="2" applyFont="1" applyFill="1" applyBorder="1" applyAlignment="1">
      <alignment vertical="top" wrapText="1"/>
    </xf>
    <xf numFmtId="49" fontId="4" fillId="0" borderId="1" xfId="1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49" fontId="4" fillId="0" borderId="11" xfId="2" applyNumberFormat="1" applyFont="1" applyFill="1" applyBorder="1" applyAlignment="1" applyProtection="1">
      <alignment horizontal="center"/>
    </xf>
    <xf numFmtId="49" fontId="4" fillId="0" borderId="1" xfId="2" applyNumberFormat="1" applyFont="1" applyFill="1" applyBorder="1" applyAlignment="1" applyProtection="1">
      <alignment horizontal="center"/>
    </xf>
    <xf numFmtId="0" fontId="3" fillId="2" borderId="8" xfId="0" applyFont="1" applyFill="1" applyBorder="1" applyAlignment="1">
      <alignment horizontal="center"/>
    </xf>
    <xf numFmtId="49" fontId="3" fillId="0" borderId="8" xfId="1" applyNumberFormat="1" applyFont="1" applyFill="1" applyBorder="1" applyAlignment="1">
      <alignment horizontal="center"/>
    </xf>
    <xf numFmtId="49" fontId="3" fillId="2" borderId="11" xfId="1" applyNumberFormat="1" applyFont="1" applyFill="1" applyBorder="1" applyAlignment="1">
      <alignment horizontal="center"/>
    </xf>
    <xf numFmtId="0" fontId="3" fillId="0" borderId="1" xfId="2" applyFont="1" applyBorder="1" applyAlignment="1">
      <alignment vertical="top" wrapText="1"/>
    </xf>
    <xf numFmtId="166" fontId="3" fillId="0" borderId="7" xfId="0" applyNumberFormat="1" applyFont="1" applyFill="1" applyBorder="1" applyAlignment="1">
      <alignment horizontal="right" wrapText="1"/>
    </xf>
    <xf numFmtId="165" fontId="8" fillId="0" borderId="7" xfId="0" applyNumberFormat="1" applyFont="1" applyFill="1" applyBorder="1" applyAlignment="1">
      <alignment horizontal="right" wrapText="1"/>
    </xf>
    <xf numFmtId="49" fontId="4" fillId="2" borderId="2" xfId="0" applyNumberFormat="1" applyFont="1" applyFill="1" applyBorder="1" applyAlignment="1">
      <alignment horizontal="center" vertical="top"/>
    </xf>
    <xf numFmtId="49" fontId="3" fillId="2" borderId="2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justify" vertical="top" wrapText="1"/>
    </xf>
    <xf numFmtId="166" fontId="4" fillId="0" borderId="7" xfId="0" applyNumberFormat="1" applyFont="1" applyFill="1" applyBorder="1" applyAlignment="1">
      <alignment horizontal="right" wrapText="1"/>
    </xf>
    <xf numFmtId="0" fontId="3" fillId="2" borderId="5" xfId="2" applyFont="1" applyFill="1" applyBorder="1" applyAlignment="1">
      <alignment vertical="top" wrapText="1"/>
    </xf>
    <xf numFmtId="0" fontId="4" fillId="2" borderId="11" xfId="0" applyFont="1" applyFill="1" applyBorder="1" applyAlignment="1">
      <alignment horizontal="center" wrapText="1"/>
    </xf>
    <xf numFmtId="49" fontId="3" fillId="0" borderId="20" xfId="0" applyNumberFormat="1" applyFont="1" applyFill="1" applyBorder="1" applyAlignment="1">
      <alignment horizontal="left" wrapText="1"/>
    </xf>
    <xf numFmtId="165" fontId="3" fillId="0" borderId="1" xfId="0" applyNumberFormat="1" applyFont="1" applyBorder="1"/>
    <xf numFmtId="0" fontId="3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3" fillId="2" borderId="14" xfId="0" applyFont="1" applyFill="1" applyBorder="1" applyAlignment="1">
      <alignment horizontal="right"/>
    </xf>
    <xf numFmtId="0" fontId="14" fillId="0" borderId="2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top" wrapText="1"/>
    </xf>
    <xf numFmtId="0" fontId="14" fillId="0" borderId="2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0" xfId="2" applyNumberFormat="1" applyFont="1" applyFill="1" applyBorder="1" applyAlignment="1" applyProtection="1">
      <alignment horizontal="center" vertical="top" wrapText="1"/>
    </xf>
    <xf numFmtId="0" fontId="4" fillId="2" borderId="0" xfId="4" applyFont="1" applyFill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/>
    </xf>
    <xf numFmtId="0" fontId="16" fillId="0" borderId="1" xfId="6" applyFont="1" applyFill="1" applyBorder="1" applyAlignment="1">
      <alignment horizontal="center" vertical="center" wrapText="1"/>
    </xf>
    <xf numFmtId="0" fontId="4" fillId="2" borderId="0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/>
    </xf>
    <xf numFmtId="0" fontId="4" fillId="2" borderId="7" xfId="3" applyFont="1" applyFill="1" applyBorder="1" applyAlignment="1">
      <alignment horizontal="center"/>
    </xf>
    <xf numFmtId="0" fontId="4" fillId="2" borderId="8" xfId="3" applyFont="1" applyFill="1" applyBorder="1" applyAlignment="1">
      <alignment horizontal="center"/>
    </xf>
    <xf numFmtId="0" fontId="4" fillId="2" borderId="11" xfId="3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top" wrapText="1"/>
    </xf>
  </cellXfs>
  <cellStyles count="7">
    <cellStyle name="Обычный" xfId="0" builtinId="0"/>
    <cellStyle name="Обычный 2" xfId="6"/>
    <cellStyle name="Обычный_reports-dohod-NC" xfId="1"/>
    <cellStyle name="Обычный_tmp305" xfId="2"/>
    <cellStyle name="Обычный_З_15_Приложение 16 - Источники дефицита" xfId="4"/>
    <cellStyle name="Обычный_З_16_Приложение 17 - Программа гос заимствований" xfId="3"/>
    <cellStyle name="Финансовый" xfId="5" builtinId="3"/>
  </cellStyles>
  <dxfs count="127">
    <dxf>
      <fill>
        <patternFill patternType="solid">
          <fgColor indexed="26"/>
          <bgColor indexed="9"/>
        </patternFill>
      </fill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/>
        <i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  <dxf>
      <font>
        <b val="0"/>
        <i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7;&#1096;&#1077;&#1085;&#1080;&#1103;%20&#1089;&#1077;&#1089;&#1089;&#1080;&#1080;/&#1043;&#1083;&#1091;&#1096;&#1082;&#1086;&#1074;&#1086;/&#1055;&#1088;&#1080;&#1083;&#1086;&#1078;&#1077;&#1085;&#1080;&#1077;%20&#1076;&#1083;&#1103;%20&#1089;&#1077;&#1083;&#1100;&#1089;&#1082;&#1080;&#1093;%20&#1087;&#1086;&#1089;&#1077;&#1083;&#1077;&#1085;&#1080;&#1081;%20-%20&#1076;&#1086;&#1073;&#1072;&#1074;&#1082;&#1072;%20&#1057;&#1069;&#105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7;&#1096;&#1077;&#1085;&#1080;&#1103;%20&#1089;&#1077;&#1089;&#1089;&#1080;&#1080;/&#1055;&#1091;&#1096;&#1082;&#1080;&#1085;&#1086;/&#1055;&#1088;&#1080;&#1083;&#1086;&#1078;&#1077;&#1085;&#1080;&#1077;%20&#1076;&#1083;&#1103;%20&#1089;&#1077;&#1083;&#1100;&#1089;&#1082;&#1080;&#1093;%20&#1087;&#1086;&#1089;&#1077;&#1083;&#1077;&#1085;&#1080;&#1081;%20&#1055;&#1059;&#1064;&#1050;&#1048;&#1053;&#1054;%20-&#1087;&#1077;&#1088;&#1077;&#1076;&#1074;&#1080;&#1078;&#1082;&#107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59999389629810485"/>
    <pageSetUpPr fitToPage="1"/>
  </sheetPr>
  <dimension ref="A1:H39"/>
  <sheetViews>
    <sheetView view="pageBreakPreview" topLeftCell="A25" zoomScaleNormal="75" zoomScaleSheetLayoutView="100" workbookViewId="0">
      <selection activeCell="F38" sqref="F38"/>
    </sheetView>
  </sheetViews>
  <sheetFormatPr defaultColWidth="8.5703125" defaultRowHeight="15.75"/>
  <cols>
    <col min="1" max="1" width="35.7109375" style="1" customWidth="1"/>
    <col min="2" max="2" width="76.5703125" style="1" customWidth="1"/>
    <col min="3" max="3" width="17.28515625" style="1" customWidth="1"/>
    <col min="4" max="4" width="13.28515625" style="19" customWidth="1"/>
    <col min="5" max="5" width="14.85546875" style="19" customWidth="1"/>
    <col min="6" max="6" width="10" style="180" customWidth="1"/>
    <col min="7" max="8" width="8.5703125" style="181"/>
    <col min="9" max="16384" width="8.5703125" style="19"/>
  </cols>
  <sheetData>
    <row r="1" spans="1:5" ht="117" customHeight="1">
      <c r="A1" s="16"/>
      <c r="B1" s="16"/>
      <c r="C1" s="225" t="s">
        <v>223</v>
      </c>
      <c r="D1" s="225"/>
      <c r="E1" s="225"/>
    </row>
    <row r="2" spans="1:5" ht="42" customHeight="1">
      <c r="A2" s="231" t="s">
        <v>145</v>
      </c>
      <c r="B2" s="231"/>
      <c r="C2" s="231"/>
      <c r="D2" s="231"/>
      <c r="E2" s="231"/>
    </row>
    <row r="3" spans="1:5">
      <c r="A3" s="36"/>
      <c r="B3" s="36"/>
      <c r="C3" s="232" t="s">
        <v>0</v>
      </c>
      <c r="D3" s="232"/>
      <c r="E3" s="232"/>
    </row>
    <row r="4" spans="1:5" ht="32.25" customHeight="1">
      <c r="A4" s="227" t="s">
        <v>1</v>
      </c>
      <c r="B4" s="229" t="s">
        <v>2</v>
      </c>
      <c r="C4" s="226" t="s">
        <v>3</v>
      </c>
      <c r="D4" s="226"/>
      <c r="E4" s="226"/>
    </row>
    <row r="5" spans="1:5">
      <c r="A5" s="228"/>
      <c r="B5" s="230"/>
      <c r="C5" s="188" t="s">
        <v>213</v>
      </c>
      <c r="D5" s="188" t="s">
        <v>216</v>
      </c>
      <c r="E5" s="188" t="s">
        <v>224</v>
      </c>
    </row>
    <row r="6" spans="1:5">
      <c r="A6" s="20">
        <v>1</v>
      </c>
      <c r="B6" s="20">
        <v>2</v>
      </c>
      <c r="C6" s="21">
        <v>3</v>
      </c>
      <c r="D6" s="21">
        <v>4</v>
      </c>
      <c r="E6" s="56">
        <v>5</v>
      </c>
    </row>
    <row r="7" spans="1:5">
      <c r="A7" s="22"/>
      <c r="B7" s="23" t="s">
        <v>4</v>
      </c>
      <c r="C7" s="24">
        <f>SUM(C8+C27)</f>
        <v>7820.8</v>
      </c>
      <c r="D7" s="24">
        <f>SUM(D8+D27)</f>
        <v>2452.5</v>
      </c>
      <c r="E7" s="14">
        <f>SUM(E8+E27)</f>
        <v>2553</v>
      </c>
    </row>
    <row r="8" spans="1:5">
      <c r="A8" s="25" t="s">
        <v>68</v>
      </c>
      <c r="B8" s="23" t="s">
        <v>74</v>
      </c>
      <c r="C8" s="26">
        <f>C9+C13+C15+C17+C20+C24+C22</f>
        <v>1706.3</v>
      </c>
      <c r="D8" s="26">
        <f t="shared" ref="D8:E8" si="0">SUM(D9+D13+D15+D17+D20)</f>
        <v>818.9</v>
      </c>
      <c r="E8" s="26">
        <f t="shared" si="0"/>
        <v>843.3</v>
      </c>
    </row>
    <row r="9" spans="1:5">
      <c r="A9" s="25" t="s">
        <v>69</v>
      </c>
      <c r="B9" s="23" t="s">
        <v>5</v>
      </c>
      <c r="C9" s="26">
        <f t="shared" ref="C9:E9" si="1">SUM(C10)</f>
        <v>144.1</v>
      </c>
      <c r="D9" s="26">
        <f t="shared" si="1"/>
        <v>155.69999999999999</v>
      </c>
      <c r="E9" s="15">
        <f t="shared" si="1"/>
        <v>166.6</v>
      </c>
    </row>
    <row r="10" spans="1:5">
      <c r="A10" s="25" t="s">
        <v>6</v>
      </c>
      <c r="B10" s="23" t="s">
        <v>7</v>
      </c>
      <c r="C10" s="147">
        <f>C11+C12</f>
        <v>144.1</v>
      </c>
      <c r="D10" s="147">
        <f t="shared" ref="D10:E10" si="2">D11+D12</f>
        <v>155.69999999999999</v>
      </c>
      <c r="E10" s="147">
        <f t="shared" si="2"/>
        <v>166.6</v>
      </c>
    </row>
    <row r="11" spans="1:5" ht="63">
      <c r="A11" s="27" t="s">
        <v>75</v>
      </c>
      <c r="B11" s="8" t="s">
        <v>76</v>
      </c>
      <c r="C11" s="144">
        <v>143.1</v>
      </c>
      <c r="D11" s="190">
        <v>154.69999999999999</v>
      </c>
      <c r="E11" s="145">
        <v>165.6</v>
      </c>
    </row>
    <row r="12" spans="1:5" ht="47.25">
      <c r="A12" s="27" t="s">
        <v>225</v>
      </c>
      <c r="B12" s="8" t="s">
        <v>226</v>
      </c>
      <c r="C12" s="191">
        <v>1</v>
      </c>
      <c r="D12" s="192">
        <v>1</v>
      </c>
      <c r="E12" s="193">
        <v>1</v>
      </c>
    </row>
    <row r="13" spans="1:5" ht="17.25" customHeight="1">
      <c r="A13" s="25" t="s">
        <v>70</v>
      </c>
      <c r="B13" s="23" t="s">
        <v>8</v>
      </c>
      <c r="C13" s="26">
        <f>SUM(C14)</f>
        <v>25.7</v>
      </c>
      <c r="D13" s="26">
        <f>SUM(D14)</f>
        <v>26.6</v>
      </c>
      <c r="E13" s="15">
        <f>SUM(E14)</f>
        <v>27.6</v>
      </c>
    </row>
    <row r="14" spans="1:5" ht="24" customHeight="1">
      <c r="A14" s="27" t="s">
        <v>77</v>
      </c>
      <c r="B14" s="8" t="s">
        <v>9</v>
      </c>
      <c r="C14" s="144">
        <v>25.7</v>
      </c>
      <c r="D14" s="144">
        <v>26.6</v>
      </c>
      <c r="E14" s="194">
        <v>27.6</v>
      </c>
    </row>
    <row r="15" spans="1:5">
      <c r="A15" s="25" t="s">
        <v>71</v>
      </c>
      <c r="B15" s="23" t="s">
        <v>78</v>
      </c>
      <c r="C15" s="195">
        <f>SUM(C16)</f>
        <v>86.2</v>
      </c>
      <c r="D15" s="195">
        <f>SUM(D16)</f>
        <v>92.1</v>
      </c>
      <c r="E15" s="196">
        <f>SUM(E16)</f>
        <v>96.6</v>
      </c>
    </row>
    <row r="16" spans="1:5" ht="33" customHeight="1">
      <c r="A16" s="27" t="s">
        <v>79</v>
      </c>
      <c r="B16" s="28" t="s">
        <v>80</v>
      </c>
      <c r="C16" s="144">
        <v>86.2</v>
      </c>
      <c r="D16" s="145">
        <v>92.1</v>
      </c>
      <c r="E16" s="146">
        <v>96.6</v>
      </c>
    </row>
    <row r="17" spans="1:8">
      <c r="A17" s="25" t="s">
        <v>72</v>
      </c>
      <c r="B17" s="3" t="s">
        <v>10</v>
      </c>
      <c r="C17" s="26">
        <f>SUM(C18+C19)</f>
        <v>491.5</v>
      </c>
      <c r="D17" s="26">
        <f>SUM(D18+D19)</f>
        <v>497.4</v>
      </c>
      <c r="E17" s="15">
        <f>SUM(E18+E19)</f>
        <v>503.5</v>
      </c>
    </row>
    <row r="18" spans="1:8" ht="31.5">
      <c r="A18" s="27" t="s">
        <v>81</v>
      </c>
      <c r="B18" s="28" t="s">
        <v>82</v>
      </c>
      <c r="C18" s="144">
        <v>281.5</v>
      </c>
      <c r="D18" s="145">
        <v>285</v>
      </c>
      <c r="E18" s="146">
        <v>290</v>
      </c>
    </row>
    <row r="19" spans="1:8" s="2" customFormat="1" ht="31.5">
      <c r="A19" s="27" t="s">
        <v>83</v>
      </c>
      <c r="B19" s="28" t="s">
        <v>84</v>
      </c>
      <c r="C19" s="144">
        <v>210</v>
      </c>
      <c r="D19" s="145">
        <v>212.4</v>
      </c>
      <c r="E19" s="146">
        <v>213.5</v>
      </c>
      <c r="F19" s="182"/>
      <c r="G19" s="183"/>
      <c r="H19" s="183"/>
    </row>
    <row r="20" spans="1:8" s="2" customFormat="1" ht="37.9" customHeight="1">
      <c r="A20" s="25" t="s">
        <v>11</v>
      </c>
      <c r="B20" s="3" t="s">
        <v>12</v>
      </c>
      <c r="C20" s="26">
        <f>SUM(C21)</f>
        <v>45.3</v>
      </c>
      <c r="D20" s="26">
        <f>SUM(D21)</f>
        <v>47.1</v>
      </c>
      <c r="E20" s="15">
        <f>SUM(E21)</f>
        <v>49</v>
      </c>
      <c r="F20" s="182"/>
      <c r="G20" s="183"/>
      <c r="H20" s="183"/>
    </row>
    <row r="21" spans="1:8" ht="48.6" customHeight="1">
      <c r="A21" s="27" t="s">
        <v>85</v>
      </c>
      <c r="B21" s="28" t="s">
        <v>171</v>
      </c>
      <c r="C21" s="144">
        <v>45.3</v>
      </c>
      <c r="D21" s="145">
        <v>47.1</v>
      </c>
      <c r="E21" s="146">
        <v>49</v>
      </c>
    </row>
    <row r="22" spans="1:8" ht="37.5" customHeight="1">
      <c r="A22" s="25" t="s">
        <v>11</v>
      </c>
      <c r="B22" s="3" t="s">
        <v>12</v>
      </c>
      <c r="C22" s="220">
        <f>C23</f>
        <v>30</v>
      </c>
      <c r="D22" s="220">
        <f t="shared" ref="D22:E22" si="3">D23</f>
        <v>0</v>
      </c>
      <c r="E22" s="220">
        <f t="shared" si="3"/>
        <v>0</v>
      </c>
    </row>
    <row r="23" spans="1:8" ht="67.5" customHeight="1">
      <c r="A23" s="27" t="s">
        <v>85</v>
      </c>
      <c r="B23" s="28" t="s">
        <v>171</v>
      </c>
      <c r="C23" s="215">
        <v>30</v>
      </c>
      <c r="D23" s="216">
        <v>0</v>
      </c>
      <c r="E23" s="216">
        <v>0</v>
      </c>
      <c r="F23" s="180" t="s">
        <v>264</v>
      </c>
    </row>
    <row r="24" spans="1:8" ht="17.25" customHeight="1">
      <c r="A24" s="217" t="s">
        <v>249</v>
      </c>
      <c r="B24" s="68" t="s">
        <v>250</v>
      </c>
      <c r="C24" s="220">
        <f>C25</f>
        <v>883.5</v>
      </c>
      <c r="D24" s="220">
        <f t="shared" ref="D24:E25" si="4">D25</f>
        <v>0</v>
      </c>
      <c r="E24" s="220">
        <f t="shared" si="4"/>
        <v>0</v>
      </c>
    </row>
    <row r="25" spans="1:8" ht="21.75" customHeight="1">
      <c r="A25" s="218" t="s">
        <v>254</v>
      </c>
      <c r="B25" s="219" t="s">
        <v>251</v>
      </c>
      <c r="C25" s="215">
        <f>C26</f>
        <v>883.5</v>
      </c>
      <c r="D25" s="215">
        <f t="shared" si="4"/>
        <v>0</v>
      </c>
      <c r="E25" s="215">
        <f t="shared" si="4"/>
        <v>0</v>
      </c>
    </row>
    <row r="26" spans="1:8" ht="36" customHeight="1">
      <c r="A26" s="218" t="s">
        <v>253</v>
      </c>
      <c r="B26" s="219" t="s">
        <v>252</v>
      </c>
      <c r="C26" s="215">
        <f>730+153.5</f>
        <v>883.5</v>
      </c>
      <c r="D26" s="216">
        <v>0</v>
      </c>
      <c r="E26" s="216">
        <v>0</v>
      </c>
      <c r="F26" s="180" t="s">
        <v>258</v>
      </c>
    </row>
    <row r="27" spans="1:8" ht="38.450000000000003" customHeight="1">
      <c r="A27" s="30" t="s">
        <v>86</v>
      </c>
      <c r="B27" s="31" t="s">
        <v>87</v>
      </c>
      <c r="C27" s="26">
        <f>C33+C36+C28+C31</f>
        <v>6114.5</v>
      </c>
      <c r="D27" s="26">
        <f t="shared" ref="D27:E27" si="5">SUM(D33+D36+D28)</f>
        <v>1633.6</v>
      </c>
      <c r="E27" s="26">
        <f t="shared" si="5"/>
        <v>1709.7</v>
      </c>
    </row>
    <row r="28" spans="1:8" ht="18" customHeight="1">
      <c r="A28" s="25" t="s">
        <v>166</v>
      </c>
      <c r="B28" s="23" t="s">
        <v>167</v>
      </c>
      <c r="C28" s="26">
        <f>C29+C30</f>
        <v>1239</v>
      </c>
      <c r="D28" s="26">
        <f t="shared" ref="D28:E28" si="6">D29+D30</f>
        <v>637.70000000000005</v>
      </c>
      <c r="E28" s="26">
        <f t="shared" si="6"/>
        <v>635.79999999999995</v>
      </c>
    </row>
    <row r="29" spans="1:8" ht="38.450000000000003" customHeight="1">
      <c r="A29" s="27" t="s">
        <v>168</v>
      </c>
      <c r="B29" s="29" t="s">
        <v>137</v>
      </c>
      <c r="C29" s="12">
        <f>800.9+6.9</f>
        <v>807.8</v>
      </c>
      <c r="D29" s="13">
        <f>630.7+7</f>
        <v>637.70000000000005</v>
      </c>
      <c r="E29" s="13">
        <f>628.8+7</f>
        <v>635.79999999999995</v>
      </c>
    </row>
    <row r="30" spans="1:8" ht="38.450000000000003" customHeight="1">
      <c r="A30" s="27" t="s">
        <v>169</v>
      </c>
      <c r="B30" s="148" t="s">
        <v>165</v>
      </c>
      <c r="C30" s="12">
        <v>431.2</v>
      </c>
      <c r="D30" s="13">
        <v>0</v>
      </c>
      <c r="E30" s="13">
        <v>0</v>
      </c>
    </row>
    <row r="31" spans="1:8" ht="33" customHeight="1">
      <c r="A31" s="25" t="s">
        <v>191</v>
      </c>
      <c r="B31" s="32" t="s">
        <v>192</v>
      </c>
      <c r="C31" s="26">
        <f>C32</f>
        <v>585</v>
      </c>
      <c r="D31" s="26">
        <f t="shared" ref="D31:E31" si="7">D32</f>
        <v>0</v>
      </c>
      <c r="E31" s="26">
        <f t="shared" si="7"/>
        <v>0</v>
      </c>
    </row>
    <row r="32" spans="1:8" ht="23.25" customHeight="1">
      <c r="A32" s="27" t="s">
        <v>194</v>
      </c>
      <c r="B32" s="29" t="s">
        <v>193</v>
      </c>
      <c r="C32" s="13">
        <f>180+405</f>
        <v>585</v>
      </c>
      <c r="D32" s="13">
        <v>0</v>
      </c>
      <c r="E32" s="13">
        <v>0</v>
      </c>
      <c r="F32" s="180" t="s">
        <v>257</v>
      </c>
    </row>
    <row r="33" spans="1:6">
      <c r="A33" s="25" t="s">
        <v>88</v>
      </c>
      <c r="B33" s="32" t="s">
        <v>89</v>
      </c>
      <c r="C33" s="26">
        <f>SUM(C34+C35)</f>
        <v>218</v>
      </c>
      <c r="D33" s="26">
        <f>SUM(D34+D35)</f>
        <v>244.5</v>
      </c>
      <c r="E33" s="15">
        <f>SUM(E34+E35)</f>
        <v>311.89999999999998</v>
      </c>
    </row>
    <row r="34" spans="1:6" ht="99" customHeight="1">
      <c r="A34" s="27" t="s">
        <v>94</v>
      </c>
      <c r="B34" s="49" t="s">
        <v>161</v>
      </c>
      <c r="C34" s="13">
        <v>0.6</v>
      </c>
      <c r="D34" s="13">
        <v>0.7</v>
      </c>
      <c r="E34" s="12">
        <v>0.7</v>
      </c>
    </row>
    <row r="35" spans="1:6" ht="42.75" customHeight="1">
      <c r="A35" s="27" t="s">
        <v>95</v>
      </c>
      <c r="B35" s="8" t="s">
        <v>138</v>
      </c>
      <c r="C35" s="9">
        <v>217.4</v>
      </c>
      <c r="D35" s="9">
        <v>243.8</v>
      </c>
      <c r="E35" s="9">
        <v>311.2</v>
      </c>
    </row>
    <row r="36" spans="1:6" ht="21" customHeight="1">
      <c r="A36" s="25" t="s">
        <v>90</v>
      </c>
      <c r="B36" s="23" t="s">
        <v>91</v>
      </c>
      <c r="C36" s="24">
        <f>C37+C38</f>
        <v>4072.5</v>
      </c>
      <c r="D36" s="24">
        <f>SUM(D37)</f>
        <v>751.4</v>
      </c>
      <c r="E36" s="14">
        <f>SUM(E37)</f>
        <v>762</v>
      </c>
    </row>
    <row r="37" spans="1:6" ht="66" customHeight="1">
      <c r="A37" s="27" t="s">
        <v>96</v>
      </c>
      <c r="B37" s="29" t="s">
        <v>92</v>
      </c>
      <c r="C37" s="144">
        <f>562.5+50+540</f>
        <v>1152.5</v>
      </c>
      <c r="D37" s="145">
        <v>751.4</v>
      </c>
      <c r="E37" s="146">
        <v>762</v>
      </c>
      <c r="F37" s="180" t="s">
        <v>265</v>
      </c>
    </row>
    <row r="38" spans="1:6">
      <c r="A38" s="7" t="s">
        <v>260</v>
      </c>
      <c r="B38" s="223" t="s">
        <v>259</v>
      </c>
      <c r="C38" s="224">
        <v>2920</v>
      </c>
      <c r="D38" s="224">
        <v>0</v>
      </c>
      <c r="E38" s="224">
        <v>0</v>
      </c>
      <c r="F38" s="180" t="s">
        <v>262</v>
      </c>
    </row>
    <row r="39" spans="1:6">
      <c r="E39" s="19" t="s">
        <v>261</v>
      </c>
    </row>
  </sheetData>
  <mergeCells count="6">
    <mergeCell ref="C1:E1"/>
    <mergeCell ref="C4:E4"/>
    <mergeCell ref="A4:A5"/>
    <mergeCell ref="B4:B5"/>
    <mergeCell ref="A2:E2"/>
    <mergeCell ref="C3:E3"/>
  </mergeCells>
  <phoneticPr fontId="6" type="noConversion"/>
  <pageMargins left="0.78749999999999998" right="0.78749999999999998" top="0.47986111111111113" bottom="0.78749999999999998" header="0.51180555555555562" footer="0.51180555555555562"/>
  <pageSetup paperSize="9" scale="55" firstPageNumber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O131"/>
  <sheetViews>
    <sheetView view="pageBreakPreview" topLeftCell="A93" zoomScale="90" zoomScaleNormal="75" zoomScaleSheetLayoutView="90" workbookViewId="0">
      <selection activeCell="A105" sqref="A105"/>
    </sheetView>
  </sheetViews>
  <sheetFormatPr defaultColWidth="8.5703125" defaultRowHeight="15.75"/>
  <cols>
    <col min="1" max="1" width="86.7109375" style="57" customWidth="1"/>
    <col min="2" max="2" width="7" style="81" customWidth="1"/>
    <col min="3" max="3" width="5.5703125" style="81" customWidth="1"/>
    <col min="4" max="4" width="7.140625" style="81" customWidth="1"/>
    <col min="5" max="5" width="7.28515625" style="81" customWidth="1"/>
    <col min="6" max="6" width="6.140625" style="81" customWidth="1"/>
    <col min="7" max="7" width="7.140625" style="81" customWidth="1"/>
    <col min="8" max="8" width="10.42578125" style="36" customWidth="1"/>
    <col min="9" max="9" width="7.85546875" style="36" customWidth="1"/>
    <col min="10" max="10" width="14" style="100" customWidth="1"/>
    <col min="11" max="11" width="12.85546875" style="36" customWidth="1"/>
    <col min="12" max="12" width="14.7109375" style="36" customWidth="1"/>
    <col min="13" max="15" width="8.5703125" style="176"/>
    <col min="16" max="16384" width="8.5703125" style="36"/>
  </cols>
  <sheetData>
    <row r="1" spans="1:15" ht="114" customHeight="1">
      <c r="G1" s="17"/>
      <c r="H1" s="17"/>
      <c r="I1" s="17"/>
      <c r="J1" s="225" t="s">
        <v>231</v>
      </c>
      <c r="K1" s="225"/>
      <c r="L1" s="225"/>
    </row>
    <row r="2" spans="1:15" ht="57.75" customHeight="1">
      <c r="A2" s="234" t="s">
        <v>232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</row>
    <row r="3" spans="1:15">
      <c r="L3" s="36" t="s">
        <v>181</v>
      </c>
    </row>
    <row r="4" spans="1:15" ht="15.75" customHeight="1">
      <c r="A4" s="233" t="s">
        <v>13</v>
      </c>
      <c r="B4" s="233" t="s">
        <v>22</v>
      </c>
      <c r="C4" s="233" t="s">
        <v>14</v>
      </c>
      <c r="D4" s="233" t="s">
        <v>182</v>
      </c>
      <c r="E4" s="233" t="s">
        <v>183</v>
      </c>
      <c r="F4" s="233"/>
      <c r="G4" s="233"/>
      <c r="H4" s="233"/>
      <c r="I4" s="233" t="s">
        <v>184</v>
      </c>
      <c r="J4" s="233" t="s">
        <v>64</v>
      </c>
      <c r="K4" s="233"/>
      <c r="L4" s="233"/>
    </row>
    <row r="5" spans="1:15">
      <c r="A5" s="233" t="s">
        <v>185</v>
      </c>
      <c r="B5" s="233" t="s">
        <v>185</v>
      </c>
      <c r="C5" s="233" t="s">
        <v>185</v>
      </c>
      <c r="D5" s="233" t="s">
        <v>185</v>
      </c>
      <c r="E5" s="233" t="s">
        <v>185</v>
      </c>
      <c r="F5" s="233"/>
      <c r="G5" s="233"/>
      <c r="H5" s="233"/>
      <c r="I5" s="233" t="s">
        <v>185</v>
      </c>
      <c r="J5" s="189" t="s">
        <v>213</v>
      </c>
      <c r="K5" s="189" t="s">
        <v>216</v>
      </c>
      <c r="L5" s="189" t="s">
        <v>224</v>
      </c>
    </row>
    <row r="6" spans="1:15">
      <c r="A6" s="98">
        <v>1</v>
      </c>
      <c r="B6" s="6">
        <v>2</v>
      </c>
      <c r="C6" s="6">
        <v>3</v>
      </c>
      <c r="D6" s="6">
        <v>4</v>
      </c>
      <c r="E6" s="6">
        <v>5</v>
      </c>
      <c r="F6" s="79">
        <v>6</v>
      </c>
      <c r="G6" s="6">
        <v>7</v>
      </c>
      <c r="H6" s="7">
        <v>8</v>
      </c>
      <c r="I6" s="7">
        <v>9</v>
      </c>
      <c r="J6" s="7">
        <v>10</v>
      </c>
      <c r="K6" s="7">
        <v>11</v>
      </c>
      <c r="L6" s="7">
        <v>12</v>
      </c>
    </row>
    <row r="7" spans="1:15" s="86" customFormat="1">
      <c r="A7" s="64" t="s">
        <v>23</v>
      </c>
      <c r="B7" s="65"/>
      <c r="C7" s="65"/>
      <c r="D7" s="65"/>
      <c r="E7" s="65"/>
      <c r="F7" s="67"/>
      <c r="G7" s="99"/>
      <c r="H7" s="94"/>
      <c r="I7" s="94"/>
      <c r="J7" s="88">
        <f>J8</f>
        <v>8287.6312599999983</v>
      </c>
      <c r="K7" s="88">
        <f t="shared" ref="K7:L7" si="0">K8</f>
        <v>2311.7894500000002</v>
      </c>
      <c r="L7" s="88">
        <f t="shared" si="0"/>
        <v>2388.8376900000003</v>
      </c>
      <c r="M7" s="177"/>
      <c r="N7" s="177"/>
      <c r="O7" s="177"/>
    </row>
    <row r="8" spans="1:15" ht="36.6" customHeight="1">
      <c r="A8" s="64" t="s">
        <v>73</v>
      </c>
      <c r="B8" s="65">
        <v>918</v>
      </c>
      <c r="C8" s="65"/>
      <c r="D8" s="65"/>
      <c r="E8" s="66"/>
      <c r="F8" s="66"/>
      <c r="G8" s="66"/>
      <c r="H8" s="66"/>
      <c r="I8" s="67"/>
      <c r="J8" s="88">
        <f>J9+J55+J81+J87+J111+J118+J64+J125</f>
        <v>8287.6312599999983</v>
      </c>
      <c r="K8" s="88">
        <f>K9+K55+K81+K87+K111+K118+K64+K125</f>
        <v>2311.7894500000002</v>
      </c>
      <c r="L8" s="88">
        <f>L9+L55+L81+L87+L111+L118+L64+L125</f>
        <v>2388.8376900000003</v>
      </c>
    </row>
    <row r="9" spans="1:15" ht="20.45" customHeight="1">
      <c r="A9" s="64" t="s">
        <v>16</v>
      </c>
      <c r="B9" s="65">
        <v>918</v>
      </c>
      <c r="C9" s="65" t="s">
        <v>17</v>
      </c>
      <c r="D9" s="65"/>
      <c r="E9" s="66"/>
      <c r="F9" s="66"/>
      <c r="G9" s="66"/>
      <c r="H9" s="66"/>
      <c r="I9" s="67"/>
      <c r="J9" s="88">
        <f>J10+J19+J40+J46</f>
        <v>2309.3336599999998</v>
      </c>
      <c r="K9" s="88">
        <f>K10+K19+K40+K46</f>
        <v>1089.2894500000002</v>
      </c>
      <c r="L9" s="88">
        <f>L10+L19+L40+L46</f>
        <v>1137.3376900000001</v>
      </c>
    </row>
    <row r="10" spans="1:15" ht="31.5">
      <c r="A10" s="68" t="s">
        <v>33</v>
      </c>
      <c r="B10" s="65">
        <v>918</v>
      </c>
      <c r="C10" s="66" t="s">
        <v>17</v>
      </c>
      <c r="D10" s="66" t="s">
        <v>28</v>
      </c>
      <c r="E10" s="66"/>
      <c r="F10" s="66"/>
      <c r="G10" s="66"/>
      <c r="H10" s="66"/>
      <c r="I10" s="69"/>
      <c r="J10" s="151">
        <f>J11</f>
        <v>640.1</v>
      </c>
      <c r="K10" s="151">
        <f t="shared" ref="K10:L14" si="1">K11</f>
        <v>405</v>
      </c>
      <c r="L10" s="151">
        <f t="shared" si="1"/>
        <v>385</v>
      </c>
    </row>
    <row r="11" spans="1:15">
      <c r="A11" s="70" t="s">
        <v>143</v>
      </c>
      <c r="B11" s="65">
        <v>918</v>
      </c>
      <c r="C11" s="6" t="s">
        <v>17</v>
      </c>
      <c r="D11" s="6" t="s">
        <v>28</v>
      </c>
      <c r="E11" s="6" t="s">
        <v>34</v>
      </c>
      <c r="F11" s="6"/>
      <c r="G11" s="6"/>
      <c r="H11" s="6"/>
      <c r="I11" s="71"/>
      <c r="J11" s="72">
        <f>J12</f>
        <v>640.1</v>
      </c>
      <c r="K11" s="72">
        <f t="shared" si="1"/>
        <v>405</v>
      </c>
      <c r="L11" s="72">
        <f t="shared" si="1"/>
        <v>385</v>
      </c>
    </row>
    <row r="12" spans="1:15">
      <c r="A12" s="73" t="s">
        <v>139</v>
      </c>
      <c r="B12" s="65">
        <v>918</v>
      </c>
      <c r="C12" s="6" t="s">
        <v>17</v>
      </c>
      <c r="D12" s="6" t="s">
        <v>28</v>
      </c>
      <c r="E12" s="6">
        <v>65</v>
      </c>
      <c r="F12" s="6">
        <v>1</v>
      </c>
      <c r="G12" s="6"/>
      <c r="H12" s="6"/>
      <c r="I12" s="71"/>
      <c r="J12" s="72">
        <f>J13+J16</f>
        <v>640.1</v>
      </c>
      <c r="K12" s="72">
        <f t="shared" si="1"/>
        <v>405</v>
      </c>
      <c r="L12" s="72">
        <f t="shared" si="1"/>
        <v>385</v>
      </c>
    </row>
    <row r="13" spans="1:15">
      <c r="A13" s="74" t="s">
        <v>118</v>
      </c>
      <c r="B13" s="65">
        <v>918</v>
      </c>
      <c r="C13" s="7" t="s">
        <v>17</v>
      </c>
      <c r="D13" s="7" t="s">
        <v>28</v>
      </c>
      <c r="E13" s="7" t="s">
        <v>34</v>
      </c>
      <c r="F13" s="7" t="s">
        <v>24</v>
      </c>
      <c r="G13" s="7" t="s">
        <v>37</v>
      </c>
      <c r="H13" s="7" t="s">
        <v>38</v>
      </c>
      <c r="I13" s="71"/>
      <c r="J13" s="72">
        <f>J14</f>
        <v>525</v>
      </c>
      <c r="K13" s="72">
        <f t="shared" si="1"/>
        <v>405</v>
      </c>
      <c r="L13" s="72">
        <f t="shared" si="1"/>
        <v>385</v>
      </c>
    </row>
    <row r="14" spans="1:15" ht="47.25">
      <c r="A14" s="74" t="s">
        <v>108</v>
      </c>
      <c r="B14" s="65">
        <v>918</v>
      </c>
      <c r="C14" s="7" t="s">
        <v>17</v>
      </c>
      <c r="D14" s="7" t="s">
        <v>28</v>
      </c>
      <c r="E14" s="7" t="s">
        <v>34</v>
      </c>
      <c r="F14" s="7" t="s">
        <v>24</v>
      </c>
      <c r="G14" s="7" t="s">
        <v>37</v>
      </c>
      <c r="H14" s="7" t="s">
        <v>38</v>
      </c>
      <c r="I14" s="71" t="s">
        <v>110</v>
      </c>
      <c r="J14" s="72">
        <f>J15</f>
        <v>525</v>
      </c>
      <c r="K14" s="72">
        <f t="shared" si="1"/>
        <v>405</v>
      </c>
      <c r="L14" s="72">
        <f t="shared" si="1"/>
        <v>385</v>
      </c>
    </row>
    <row r="15" spans="1:15" ht="23.25" customHeight="1">
      <c r="A15" s="74" t="s">
        <v>109</v>
      </c>
      <c r="B15" s="65">
        <v>918</v>
      </c>
      <c r="C15" s="7" t="s">
        <v>17</v>
      </c>
      <c r="D15" s="7" t="s">
        <v>28</v>
      </c>
      <c r="E15" s="7" t="s">
        <v>34</v>
      </c>
      <c r="F15" s="7" t="s">
        <v>24</v>
      </c>
      <c r="G15" s="7" t="s">
        <v>37</v>
      </c>
      <c r="H15" s="7" t="s">
        <v>38</v>
      </c>
      <c r="I15" s="71" t="s">
        <v>111</v>
      </c>
      <c r="J15" s="72">
        <v>525</v>
      </c>
      <c r="K15" s="72">
        <v>405</v>
      </c>
      <c r="L15" s="72">
        <v>385</v>
      </c>
    </row>
    <row r="16" spans="1:15" ht="38.25" customHeight="1">
      <c r="A16" s="8" t="s">
        <v>195</v>
      </c>
      <c r="B16" s="65">
        <v>918</v>
      </c>
      <c r="C16" s="163" t="s">
        <v>17</v>
      </c>
      <c r="D16" s="163" t="s">
        <v>28</v>
      </c>
      <c r="E16" s="163" t="s">
        <v>34</v>
      </c>
      <c r="F16" s="163" t="s">
        <v>24</v>
      </c>
      <c r="G16" s="163" t="s">
        <v>37</v>
      </c>
      <c r="H16" s="163" t="s">
        <v>196</v>
      </c>
      <c r="I16" s="164"/>
      <c r="J16" s="72">
        <f>J17</f>
        <v>115.1</v>
      </c>
      <c r="K16" s="72">
        <f t="shared" ref="K16:L17" si="2">K17</f>
        <v>0</v>
      </c>
      <c r="L16" s="72">
        <f t="shared" si="2"/>
        <v>0</v>
      </c>
    </row>
    <row r="17" spans="1:15" ht="51" customHeight="1">
      <c r="A17" s="165" t="s">
        <v>108</v>
      </c>
      <c r="B17" s="65">
        <v>918</v>
      </c>
      <c r="C17" s="163" t="s">
        <v>17</v>
      </c>
      <c r="D17" s="163" t="s">
        <v>28</v>
      </c>
      <c r="E17" s="163" t="s">
        <v>34</v>
      </c>
      <c r="F17" s="163" t="s">
        <v>24</v>
      </c>
      <c r="G17" s="163" t="s">
        <v>37</v>
      </c>
      <c r="H17" s="163" t="s">
        <v>196</v>
      </c>
      <c r="I17" s="164" t="s">
        <v>110</v>
      </c>
      <c r="J17" s="72">
        <f>J18</f>
        <v>115.1</v>
      </c>
      <c r="K17" s="72">
        <f t="shared" si="2"/>
        <v>0</v>
      </c>
      <c r="L17" s="72">
        <f t="shared" si="2"/>
        <v>0</v>
      </c>
    </row>
    <row r="18" spans="1:15" ht="24.75" customHeight="1">
      <c r="A18" s="165" t="s">
        <v>109</v>
      </c>
      <c r="B18" s="65">
        <v>918</v>
      </c>
      <c r="C18" s="163" t="s">
        <v>17</v>
      </c>
      <c r="D18" s="163" t="s">
        <v>28</v>
      </c>
      <c r="E18" s="163" t="s">
        <v>34</v>
      </c>
      <c r="F18" s="163" t="s">
        <v>24</v>
      </c>
      <c r="G18" s="163" t="s">
        <v>37</v>
      </c>
      <c r="H18" s="163" t="s">
        <v>196</v>
      </c>
      <c r="I18" s="164" t="s">
        <v>111</v>
      </c>
      <c r="J18" s="72">
        <v>115.1</v>
      </c>
      <c r="K18" s="72">
        <v>0</v>
      </c>
      <c r="L18" s="72">
        <v>0</v>
      </c>
      <c r="M18" s="176" t="s">
        <v>270</v>
      </c>
    </row>
    <row r="19" spans="1:15" ht="47.25">
      <c r="A19" s="75" t="s">
        <v>65</v>
      </c>
      <c r="B19" s="65">
        <v>918</v>
      </c>
      <c r="C19" s="66" t="s">
        <v>17</v>
      </c>
      <c r="D19" s="66" t="s">
        <v>18</v>
      </c>
      <c r="E19" s="66"/>
      <c r="F19" s="66"/>
      <c r="G19" s="66"/>
      <c r="H19" s="66"/>
      <c r="I19" s="69"/>
      <c r="J19" s="151">
        <f>J20+J35</f>
        <v>1668.7336599999999</v>
      </c>
      <c r="K19" s="151">
        <f>K20+K35</f>
        <v>678.7894500000001</v>
      </c>
      <c r="L19" s="151">
        <f>L20+L35</f>
        <v>746.83769000000007</v>
      </c>
    </row>
    <row r="20" spans="1:15">
      <c r="A20" s="70" t="s">
        <v>143</v>
      </c>
      <c r="B20" s="65">
        <v>918</v>
      </c>
      <c r="C20" s="6" t="s">
        <v>17</v>
      </c>
      <c r="D20" s="6" t="s">
        <v>18</v>
      </c>
      <c r="E20" s="6" t="s">
        <v>34</v>
      </c>
      <c r="F20" s="6"/>
      <c r="G20" s="6"/>
      <c r="H20" s="6"/>
      <c r="I20" s="71"/>
      <c r="J20" s="72">
        <f>J21</f>
        <v>1668.13366</v>
      </c>
      <c r="K20" s="72">
        <f>K21</f>
        <v>678.08945000000006</v>
      </c>
      <c r="L20" s="72">
        <f>L21</f>
        <v>746.13769000000002</v>
      </c>
    </row>
    <row r="21" spans="1:15" ht="18.600000000000001" customHeight="1">
      <c r="A21" s="70" t="s">
        <v>144</v>
      </c>
      <c r="B21" s="65">
        <v>918</v>
      </c>
      <c r="C21" s="7" t="s">
        <v>17</v>
      </c>
      <c r="D21" s="7" t="s">
        <v>18</v>
      </c>
      <c r="E21" s="7" t="s">
        <v>34</v>
      </c>
      <c r="F21" s="7" t="s">
        <v>25</v>
      </c>
      <c r="G21" s="6"/>
      <c r="H21" s="6"/>
      <c r="I21" s="71"/>
      <c r="J21" s="72">
        <f>J23+J25+J30</f>
        <v>1668.13366</v>
      </c>
      <c r="K21" s="72">
        <f t="shared" ref="K21:L21" si="3">K23+K25</f>
        <v>678.08945000000006</v>
      </c>
      <c r="L21" s="72">
        <f t="shared" si="3"/>
        <v>746.13769000000002</v>
      </c>
    </row>
    <row r="22" spans="1:15">
      <c r="A22" s="74" t="s">
        <v>39</v>
      </c>
      <c r="B22" s="65">
        <v>918</v>
      </c>
      <c r="C22" s="7" t="s">
        <v>17</v>
      </c>
      <c r="D22" s="7" t="s">
        <v>18</v>
      </c>
      <c r="E22" s="7" t="s">
        <v>34</v>
      </c>
      <c r="F22" s="7" t="s">
        <v>25</v>
      </c>
      <c r="G22" s="7" t="s">
        <v>37</v>
      </c>
      <c r="H22" s="7" t="s">
        <v>40</v>
      </c>
      <c r="I22" s="71"/>
      <c r="J22" s="72">
        <f t="shared" ref="J22:L23" si="4">J23</f>
        <v>710.2</v>
      </c>
      <c r="K22" s="72">
        <f t="shared" si="4"/>
        <v>597.20000000000005</v>
      </c>
      <c r="L22" s="72">
        <f t="shared" si="4"/>
        <v>695.2</v>
      </c>
    </row>
    <row r="23" spans="1:15" ht="58.5" customHeight="1">
      <c r="A23" s="74" t="s">
        <v>108</v>
      </c>
      <c r="B23" s="65">
        <v>918</v>
      </c>
      <c r="C23" s="7" t="s">
        <v>17</v>
      </c>
      <c r="D23" s="7" t="s">
        <v>18</v>
      </c>
      <c r="E23" s="7" t="s">
        <v>34</v>
      </c>
      <c r="F23" s="7" t="s">
        <v>25</v>
      </c>
      <c r="G23" s="7" t="s">
        <v>37</v>
      </c>
      <c r="H23" s="7" t="s">
        <v>40</v>
      </c>
      <c r="I23" s="71" t="s">
        <v>110</v>
      </c>
      <c r="J23" s="72">
        <f t="shared" si="4"/>
        <v>710.2</v>
      </c>
      <c r="K23" s="72">
        <f t="shared" si="4"/>
        <v>597.20000000000005</v>
      </c>
      <c r="L23" s="72">
        <f t="shared" si="4"/>
        <v>695.2</v>
      </c>
    </row>
    <row r="24" spans="1:15">
      <c r="A24" s="74" t="s">
        <v>109</v>
      </c>
      <c r="B24" s="65">
        <v>918</v>
      </c>
      <c r="C24" s="7" t="s">
        <v>17</v>
      </c>
      <c r="D24" s="7" t="s">
        <v>18</v>
      </c>
      <c r="E24" s="7" t="s">
        <v>34</v>
      </c>
      <c r="F24" s="7" t="s">
        <v>25</v>
      </c>
      <c r="G24" s="7" t="s">
        <v>37</v>
      </c>
      <c r="H24" s="7" t="s">
        <v>40</v>
      </c>
      <c r="I24" s="71" t="s">
        <v>111</v>
      </c>
      <c r="J24" s="72">
        <f>913.2-23-180</f>
        <v>710.2</v>
      </c>
      <c r="K24" s="72">
        <f>621.2-24</f>
        <v>597.20000000000005</v>
      </c>
      <c r="L24" s="72">
        <v>695.2</v>
      </c>
    </row>
    <row r="25" spans="1:15">
      <c r="A25" s="73" t="s">
        <v>221</v>
      </c>
      <c r="B25" s="65">
        <v>918</v>
      </c>
      <c r="C25" s="7" t="s">
        <v>17</v>
      </c>
      <c r="D25" s="7" t="s">
        <v>18</v>
      </c>
      <c r="E25" s="7" t="s">
        <v>34</v>
      </c>
      <c r="F25" s="7" t="s">
        <v>25</v>
      </c>
      <c r="G25" s="7" t="s">
        <v>37</v>
      </c>
      <c r="H25" s="7" t="s">
        <v>41</v>
      </c>
      <c r="I25" s="71"/>
      <c r="J25" s="72">
        <f>J26+J28</f>
        <v>482.12466000000001</v>
      </c>
      <c r="K25" s="72">
        <f>K26+K28</f>
        <v>80.889449999999997</v>
      </c>
      <c r="L25" s="72">
        <f>L26+L28</f>
        <v>50.937690000000003</v>
      </c>
    </row>
    <row r="26" spans="1:15" ht="31.5">
      <c r="A26" s="73" t="s">
        <v>104</v>
      </c>
      <c r="B26" s="65">
        <v>918</v>
      </c>
      <c r="C26" s="7" t="s">
        <v>17</v>
      </c>
      <c r="D26" s="7" t="s">
        <v>18</v>
      </c>
      <c r="E26" s="7" t="s">
        <v>34</v>
      </c>
      <c r="F26" s="7" t="s">
        <v>25</v>
      </c>
      <c r="G26" s="7" t="s">
        <v>37</v>
      </c>
      <c r="H26" s="7" t="s">
        <v>41</v>
      </c>
      <c r="I26" s="71" t="s">
        <v>106</v>
      </c>
      <c r="J26" s="72">
        <f t="shared" ref="J26:L26" si="5">J27</f>
        <v>452.12466000000001</v>
      </c>
      <c r="K26" s="72">
        <f t="shared" si="5"/>
        <v>50.889449999999997</v>
      </c>
      <c r="L26" s="72">
        <f t="shared" si="5"/>
        <v>20.93769</v>
      </c>
    </row>
    <row r="27" spans="1:15" ht="33.75" customHeight="1">
      <c r="A27" s="73" t="s">
        <v>105</v>
      </c>
      <c r="B27" s="65">
        <v>918</v>
      </c>
      <c r="C27" s="7" t="s">
        <v>17</v>
      </c>
      <c r="D27" s="7" t="s">
        <v>18</v>
      </c>
      <c r="E27" s="7" t="s">
        <v>34</v>
      </c>
      <c r="F27" s="7" t="s">
        <v>25</v>
      </c>
      <c r="G27" s="7" t="s">
        <v>37</v>
      </c>
      <c r="H27" s="7" t="s">
        <v>41</v>
      </c>
      <c r="I27" s="6" t="s">
        <v>107</v>
      </c>
      <c r="J27" s="72">
        <f>200.54121-1.818+100+160.20545-15.3-17.413+30-4.091</f>
        <v>452.12466000000001</v>
      </c>
      <c r="K27" s="72">
        <v>50.889449999999997</v>
      </c>
      <c r="L27" s="72">
        <v>20.93769</v>
      </c>
      <c r="M27" s="176" t="s">
        <v>266</v>
      </c>
    </row>
    <row r="28" spans="1:15" s="86" customFormat="1">
      <c r="A28" s="78" t="s">
        <v>112</v>
      </c>
      <c r="B28" s="65">
        <v>918</v>
      </c>
      <c r="C28" s="6" t="s">
        <v>17</v>
      </c>
      <c r="D28" s="6" t="s">
        <v>18</v>
      </c>
      <c r="E28" s="7" t="s">
        <v>34</v>
      </c>
      <c r="F28" s="7" t="s">
        <v>25</v>
      </c>
      <c r="G28" s="7" t="s">
        <v>37</v>
      </c>
      <c r="H28" s="7" t="s">
        <v>41</v>
      </c>
      <c r="I28" s="79" t="s">
        <v>113</v>
      </c>
      <c r="J28" s="35">
        <f>J29</f>
        <v>30</v>
      </c>
      <c r="K28" s="35">
        <f>K29</f>
        <v>30</v>
      </c>
      <c r="L28" s="35">
        <f>L29</f>
        <v>30</v>
      </c>
      <c r="M28" s="177"/>
      <c r="N28" s="177"/>
      <c r="O28" s="177"/>
    </row>
    <row r="29" spans="1:15" s="86" customFormat="1" ht="22.5" customHeight="1">
      <c r="A29" s="78" t="s">
        <v>115</v>
      </c>
      <c r="B29" s="65">
        <v>918</v>
      </c>
      <c r="C29" s="6" t="s">
        <v>17</v>
      </c>
      <c r="D29" s="6" t="s">
        <v>18</v>
      </c>
      <c r="E29" s="6" t="s">
        <v>34</v>
      </c>
      <c r="F29" s="7" t="s">
        <v>25</v>
      </c>
      <c r="G29" s="7" t="s">
        <v>37</v>
      </c>
      <c r="H29" s="7" t="s">
        <v>41</v>
      </c>
      <c r="I29" s="79" t="s">
        <v>117</v>
      </c>
      <c r="J29" s="35">
        <v>30</v>
      </c>
      <c r="K29" s="35">
        <v>30</v>
      </c>
      <c r="L29" s="35">
        <v>30</v>
      </c>
      <c r="M29" s="177"/>
      <c r="N29" s="177"/>
      <c r="O29" s="177"/>
    </row>
    <row r="30" spans="1:15" s="86" customFormat="1" ht="34.5" customHeight="1">
      <c r="A30" s="8" t="s">
        <v>195</v>
      </c>
      <c r="B30" s="65">
        <v>918</v>
      </c>
      <c r="C30" s="166" t="s">
        <v>17</v>
      </c>
      <c r="D30" s="166" t="s">
        <v>18</v>
      </c>
      <c r="E30" s="164" t="s">
        <v>34</v>
      </c>
      <c r="F30" s="163" t="s">
        <v>25</v>
      </c>
      <c r="G30" s="163" t="s">
        <v>37</v>
      </c>
      <c r="H30" s="163" t="s">
        <v>196</v>
      </c>
      <c r="I30" s="167"/>
      <c r="J30" s="35">
        <f>J31+J33</f>
        <v>475.80900000000003</v>
      </c>
      <c r="K30" s="35">
        <f t="shared" ref="K30:L31" si="6">K31</f>
        <v>0</v>
      </c>
      <c r="L30" s="35">
        <f t="shared" si="6"/>
        <v>0</v>
      </c>
      <c r="M30" s="177"/>
      <c r="N30" s="177"/>
      <c r="O30" s="177"/>
    </row>
    <row r="31" spans="1:15" s="86" customFormat="1" ht="34.5" customHeight="1">
      <c r="A31" s="165" t="s">
        <v>108</v>
      </c>
      <c r="B31" s="65">
        <v>918</v>
      </c>
      <c r="C31" s="166" t="s">
        <v>17</v>
      </c>
      <c r="D31" s="166" t="s">
        <v>18</v>
      </c>
      <c r="E31" s="164" t="s">
        <v>34</v>
      </c>
      <c r="F31" s="163" t="s">
        <v>25</v>
      </c>
      <c r="G31" s="163" t="s">
        <v>37</v>
      </c>
      <c r="H31" s="163" t="s">
        <v>196</v>
      </c>
      <c r="I31" s="167" t="s">
        <v>110</v>
      </c>
      <c r="J31" s="35">
        <f>J32</f>
        <v>380.80900000000003</v>
      </c>
      <c r="K31" s="35">
        <f t="shared" si="6"/>
        <v>0</v>
      </c>
      <c r="L31" s="35">
        <f t="shared" si="6"/>
        <v>0</v>
      </c>
      <c r="M31" s="177"/>
      <c r="N31" s="177"/>
      <c r="O31" s="177"/>
    </row>
    <row r="32" spans="1:15" s="86" customFormat="1" ht="27.75" customHeight="1">
      <c r="A32" s="165" t="s">
        <v>109</v>
      </c>
      <c r="B32" s="65">
        <v>918</v>
      </c>
      <c r="C32" s="166" t="s">
        <v>17</v>
      </c>
      <c r="D32" s="166" t="s">
        <v>18</v>
      </c>
      <c r="E32" s="164" t="s">
        <v>34</v>
      </c>
      <c r="F32" s="163" t="s">
        <v>25</v>
      </c>
      <c r="G32" s="163" t="s">
        <v>37</v>
      </c>
      <c r="H32" s="163" t="s">
        <v>196</v>
      </c>
      <c r="I32" s="167" t="s">
        <v>111</v>
      </c>
      <c r="J32" s="35">
        <f>181.818+198.991</f>
        <v>380.80900000000003</v>
      </c>
      <c r="K32" s="35">
        <v>0</v>
      </c>
      <c r="L32" s="35">
        <v>0</v>
      </c>
      <c r="M32" s="177" t="s">
        <v>269</v>
      </c>
      <c r="N32" s="177"/>
      <c r="O32" s="177"/>
    </row>
    <row r="33" spans="1:15" s="86" customFormat="1" ht="27.75" customHeight="1">
      <c r="A33" s="73" t="s">
        <v>104</v>
      </c>
      <c r="B33" s="65">
        <v>918</v>
      </c>
      <c r="C33" s="7" t="s">
        <v>17</v>
      </c>
      <c r="D33" s="7" t="s">
        <v>18</v>
      </c>
      <c r="E33" s="7" t="s">
        <v>34</v>
      </c>
      <c r="F33" s="7" t="s">
        <v>25</v>
      </c>
      <c r="G33" s="7" t="s">
        <v>37</v>
      </c>
      <c r="H33" s="163" t="s">
        <v>196</v>
      </c>
      <c r="I33" s="71" t="s">
        <v>106</v>
      </c>
      <c r="J33" s="35">
        <f>J34</f>
        <v>95</v>
      </c>
      <c r="K33" s="35">
        <f t="shared" ref="K33:L33" si="7">K34</f>
        <v>0</v>
      </c>
      <c r="L33" s="35">
        <f t="shared" si="7"/>
        <v>0</v>
      </c>
      <c r="M33" s="177"/>
      <c r="N33" s="177"/>
      <c r="O33" s="177"/>
    </row>
    <row r="34" spans="1:15" s="86" customFormat="1" ht="27.75" customHeight="1">
      <c r="A34" s="73" t="s">
        <v>105</v>
      </c>
      <c r="B34" s="65">
        <v>918</v>
      </c>
      <c r="C34" s="7" t="s">
        <v>17</v>
      </c>
      <c r="D34" s="7" t="s">
        <v>18</v>
      </c>
      <c r="E34" s="7" t="s">
        <v>34</v>
      </c>
      <c r="F34" s="7" t="s">
        <v>25</v>
      </c>
      <c r="G34" s="7" t="s">
        <v>37</v>
      </c>
      <c r="H34" s="163" t="s">
        <v>196</v>
      </c>
      <c r="I34" s="6" t="s">
        <v>107</v>
      </c>
      <c r="J34" s="35">
        <v>95</v>
      </c>
      <c r="K34" s="35">
        <v>0</v>
      </c>
      <c r="L34" s="35">
        <v>0</v>
      </c>
      <c r="M34" s="177" t="s">
        <v>267</v>
      </c>
      <c r="N34" s="177"/>
      <c r="O34" s="177"/>
    </row>
    <row r="35" spans="1:15" s="101" customFormat="1" ht="31.5">
      <c r="A35" s="70" t="s">
        <v>140</v>
      </c>
      <c r="B35" s="65">
        <v>918</v>
      </c>
      <c r="C35" s="6" t="s">
        <v>17</v>
      </c>
      <c r="D35" s="6" t="s">
        <v>18</v>
      </c>
      <c r="E35" s="71">
        <v>89</v>
      </c>
      <c r="F35" s="7"/>
      <c r="G35" s="7"/>
      <c r="H35" s="7"/>
      <c r="I35" s="80"/>
      <c r="J35" s="72">
        <f>J36</f>
        <v>0.6</v>
      </c>
      <c r="K35" s="72">
        <f t="shared" ref="K35:L38" si="8">K36</f>
        <v>0.7</v>
      </c>
      <c r="L35" s="72">
        <f t="shared" si="8"/>
        <v>0.7</v>
      </c>
      <c r="M35" s="178"/>
      <c r="N35" s="178"/>
      <c r="O35" s="178"/>
    </row>
    <row r="36" spans="1:15" s="101" customFormat="1" ht="47.25">
      <c r="A36" s="70" t="s">
        <v>141</v>
      </c>
      <c r="B36" s="65">
        <v>918</v>
      </c>
      <c r="C36" s="6" t="s">
        <v>17</v>
      </c>
      <c r="D36" s="6" t="s">
        <v>18</v>
      </c>
      <c r="E36" s="71">
        <v>89</v>
      </c>
      <c r="F36" s="7" t="s">
        <v>24</v>
      </c>
      <c r="G36" s="7"/>
      <c r="H36" s="7"/>
      <c r="I36" s="80"/>
      <c r="J36" s="72">
        <f>J37</f>
        <v>0.6</v>
      </c>
      <c r="K36" s="72">
        <f t="shared" si="8"/>
        <v>0.7</v>
      </c>
      <c r="L36" s="72">
        <f t="shared" si="8"/>
        <v>0.7</v>
      </c>
      <c r="M36" s="178"/>
      <c r="N36" s="178"/>
      <c r="O36" s="178"/>
    </row>
    <row r="37" spans="1:15" s="101" customFormat="1" ht="78.75">
      <c r="A37" s="82" t="s">
        <v>142</v>
      </c>
      <c r="B37" s="65">
        <v>918</v>
      </c>
      <c r="C37" s="6" t="s">
        <v>17</v>
      </c>
      <c r="D37" s="6" t="s">
        <v>18</v>
      </c>
      <c r="E37" s="71">
        <v>89</v>
      </c>
      <c r="F37" s="7" t="s">
        <v>24</v>
      </c>
      <c r="G37" s="7" t="s">
        <v>37</v>
      </c>
      <c r="H37" s="7" t="s">
        <v>43</v>
      </c>
      <c r="I37" s="80"/>
      <c r="J37" s="72">
        <f>J38</f>
        <v>0.6</v>
      </c>
      <c r="K37" s="72">
        <f t="shared" si="8"/>
        <v>0.7</v>
      </c>
      <c r="L37" s="72">
        <f t="shared" si="8"/>
        <v>0.7</v>
      </c>
      <c r="M37" s="178"/>
      <c r="N37" s="178"/>
      <c r="O37" s="178"/>
    </row>
    <row r="38" spans="1:15" s="101" customFormat="1" ht="18" customHeight="1">
      <c r="A38" s="73" t="s">
        <v>104</v>
      </c>
      <c r="B38" s="65">
        <v>918</v>
      </c>
      <c r="C38" s="6" t="s">
        <v>17</v>
      </c>
      <c r="D38" s="6" t="s">
        <v>18</v>
      </c>
      <c r="E38" s="71" t="s">
        <v>48</v>
      </c>
      <c r="F38" s="7" t="s">
        <v>24</v>
      </c>
      <c r="G38" s="7" t="s">
        <v>37</v>
      </c>
      <c r="H38" s="7" t="s">
        <v>43</v>
      </c>
      <c r="I38" s="80" t="s">
        <v>106</v>
      </c>
      <c r="J38" s="72">
        <f>J39</f>
        <v>0.6</v>
      </c>
      <c r="K38" s="72">
        <f t="shared" si="8"/>
        <v>0.7</v>
      </c>
      <c r="L38" s="72">
        <f t="shared" si="8"/>
        <v>0.7</v>
      </c>
      <c r="M38" s="178"/>
      <c r="N38" s="178"/>
      <c r="O38" s="178"/>
    </row>
    <row r="39" spans="1:15" s="101" customFormat="1" ht="35.25" customHeight="1">
      <c r="A39" s="73" t="s">
        <v>105</v>
      </c>
      <c r="B39" s="65">
        <v>918</v>
      </c>
      <c r="C39" s="6" t="s">
        <v>17</v>
      </c>
      <c r="D39" s="6" t="s">
        <v>18</v>
      </c>
      <c r="E39" s="71" t="s">
        <v>48</v>
      </c>
      <c r="F39" s="7" t="s">
        <v>24</v>
      </c>
      <c r="G39" s="7" t="s">
        <v>37</v>
      </c>
      <c r="H39" s="7" t="s">
        <v>43</v>
      </c>
      <c r="I39" s="80" t="s">
        <v>107</v>
      </c>
      <c r="J39" s="72">
        <v>0.6</v>
      </c>
      <c r="K39" s="72">
        <v>0.7</v>
      </c>
      <c r="L39" s="72">
        <v>0.7</v>
      </c>
      <c r="M39" s="178"/>
      <c r="N39" s="178"/>
      <c r="O39" s="178"/>
    </row>
    <row r="40" spans="1:15">
      <c r="A40" s="68" t="s">
        <v>44</v>
      </c>
      <c r="B40" s="65">
        <v>918</v>
      </c>
      <c r="C40" s="83" t="s">
        <v>17</v>
      </c>
      <c r="D40" s="83" t="s">
        <v>45</v>
      </c>
      <c r="E40" s="83"/>
      <c r="F40" s="150"/>
      <c r="G40" s="150"/>
      <c r="H40" s="84"/>
      <c r="I40" s="84"/>
      <c r="J40" s="151">
        <f>J41</f>
        <v>0</v>
      </c>
      <c r="K40" s="151">
        <f t="shared" ref="K40:L44" si="9">K41</f>
        <v>5</v>
      </c>
      <c r="L40" s="151">
        <f t="shared" si="9"/>
        <v>5</v>
      </c>
    </row>
    <row r="41" spans="1:15" ht="31.5">
      <c r="A41" s="102" t="s">
        <v>140</v>
      </c>
      <c r="B41" s="65">
        <v>918</v>
      </c>
      <c r="C41" s="7" t="s">
        <v>17</v>
      </c>
      <c r="D41" s="7" t="s">
        <v>45</v>
      </c>
      <c r="E41" s="71">
        <v>89</v>
      </c>
      <c r="F41" s="7"/>
      <c r="G41" s="7"/>
      <c r="H41" s="85"/>
      <c r="I41" s="85"/>
      <c r="J41" s="72">
        <f>J42</f>
        <v>0</v>
      </c>
      <c r="K41" s="72">
        <f t="shared" si="9"/>
        <v>5</v>
      </c>
      <c r="L41" s="72">
        <f t="shared" si="9"/>
        <v>5</v>
      </c>
    </row>
    <row r="42" spans="1:15" ht="47.25">
      <c r="A42" s="103" t="s">
        <v>141</v>
      </c>
      <c r="B42" s="65">
        <v>918</v>
      </c>
      <c r="C42" s="7" t="s">
        <v>17</v>
      </c>
      <c r="D42" s="7" t="s">
        <v>45</v>
      </c>
      <c r="E42" s="71">
        <v>89</v>
      </c>
      <c r="F42" s="7" t="s">
        <v>24</v>
      </c>
      <c r="G42" s="7"/>
      <c r="H42" s="85"/>
      <c r="I42" s="85"/>
      <c r="J42" s="72">
        <f>J43</f>
        <v>0</v>
      </c>
      <c r="K42" s="72">
        <f t="shared" si="9"/>
        <v>5</v>
      </c>
      <c r="L42" s="72">
        <f t="shared" si="9"/>
        <v>5</v>
      </c>
    </row>
    <row r="43" spans="1:15" ht="31.5">
      <c r="A43" s="73" t="s">
        <v>114</v>
      </c>
      <c r="B43" s="65">
        <v>918</v>
      </c>
      <c r="C43" s="7" t="s">
        <v>17</v>
      </c>
      <c r="D43" s="7" t="s">
        <v>45</v>
      </c>
      <c r="E43" s="71">
        <v>89</v>
      </c>
      <c r="F43" s="7" t="s">
        <v>24</v>
      </c>
      <c r="G43" s="7" t="s">
        <v>37</v>
      </c>
      <c r="H43" s="7" t="s">
        <v>46</v>
      </c>
      <c r="I43" s="85"/>
      <c r="J43" s="72">
        <f>J44</f>
        <v>0</v>
      </c>
      <c r="K43" s="72">
        <f t="shared" si="9"/>
        <v>5</v>
      </c>
      <c r="L43" s="72">
        <f t="shared" si="9"/>
        <v>5</v>
      </c>
    </row>
    <row r="44" spans="1:15">
      <c r="A44" s="78" t="s">
        <v>112</v>
      </c>
      <c r="B44" s="65">
        <v>918</v>
      </c>
      <c r="C44" s="7" t="s">
        <v>17</v>
      </c>
      <c r="D44" s="7" t="s">
        <v>45</v>
      </c>
      <c r="E44" s="71">
        <v>89</v>
      </c>
      <c r="F44" s="7" t="s">
        <v>24</v>
      </c>
      <c r="G44" s="7" t="s">
        <v>37</v>
      </c>
      <c r="H44" s="7" t="s">
        <v>46</v>
      </c>
      <c r="I44" s="85" t="s">
        <v>113</v>
      </c>
      <c r="J44" s="72">
        <f>J45</f>
        <v>0</v>
      </c>
      <c r="K44" s="72">
        <f t="shared" si="9"/>
        <v>5</v>
      </c>
      <c r="L44" s="72">
        <f t="shared" si="9"/>
        <v>5</v>
      </c>
    </row>
    <row r="45" spans="1:15" ht="17.25" customHeight="1">
      <c r="A45" s="73" t="s">
        <v>47</v>
      </c>
      <c r="B45" s="65">
        <v>918</v>
      </c>
      <c r="C45" s="7" t="s">
        <v>17</v>
      </c>
      <c r="D45" s="7" t="s">
        <v>45</v>
      </c>
      <c r="E45" s="7" t="s">
        <v>48</v>
      </c>
      <c r="F45" s="7" t="s">
        <v>24</v>
      </c>
      <c r="G45" s="7" t="s">
        <v>37</v>
      </c>
      <c r="H45" s="7" t="s">
        <v>46</v>
      </c>
      <c r="I45" s="85" t="s">
        <v>49</v>
      </c>
      <c r="J45" s="72">
        <f>5+15.3-15.3-5</f>
        <v>0</v>
      </c>
      <c r="K45" s="72">
        <v>5</v>
      </c>
      <c r="L45" s="72">
        <v>5</v>
      </c>
    </row>
    <row r="46" spans="1:15" ht="17.25" customHeight="1">
      <c r="A46" s="73" t="s">
        <v>206</v>
      </c>
      <c r="B46" s="65">
        <v>918</v>
      </c>
      <c r="C46" s="87" t="s">
        <v>17</v>
      </c>
      <c r="D46" s="83" t="s">
        <v>32</v>
      </c>
      <c r="E46" s="85"/>
      <c r="F46" s="7"/>
      <c r="G46" s="7"/>
      <c r="H46" s="7"/>
      <c r="I46" s="97"/>
      <c r="J46" s="151">
        <f>+J47+J51</f>
        <v>0.5</v>
      </c>
      <c r="K46" s="151">
        <f t="shared" ref="K46:L46" si="10">+K47+K51</f>
        <v>0.5</v>
      </c>
      <c r="L46" s="151">
        <f t="shared" si="10"/>
        <v>0.5</v>
      </c>
    </row>
    <row r="47" spans="1:15" ht="18.75" hidden="1" customHeight="1">
      <c r="A47" s="73" t="s">
        <v>207</v>
      </c>
      <c r="B47" s="65">
        <v>918</v>
      </c>
      <c r="C47" s="6" t="s">
        <v>17</v>
      </c>
      <c r="D47" s="6" t="s">
        <v>32</v>
      </c>
      <c r="E47" s="85" t="s">
        <v>208</v>
      </c>
      <c r="F47" s="7"/>
      <c r="G47" s="7"/>
      <c r="H47" s="7"/>
      <c r="I47" s="97"/>
      <c r="J47" s="72">
        <f>J48</f>
        <v>0</v>
      </c>
      <c r="K47" s="72">
        <f t="shared" ref="K47:L49" si="11">K48</f>
        <v>0</v>
      </c>
      <c r="L47" s="72">
        <f t="shared" si="11"/>
        <v>0</v>
      </c>
    </row>
    <row r="48" spans="1:15" ht="17.25" hidden="1" customHeight="1">
      <c r="A48" s="73" t="s">
        <v>209</v>
      </c>
      <c r="B48" s="65">
        <v>918</v>
      </c>
      <c r="C48" s="6" t="s">
        <v>17</v>
      </c>
      <c r="D48" s="6" t="s">
        <v>32</v>
      </c>
      <c r="E48" s="85" t="s">
        <v>208</v>
      </c>
      <c r="F48" s="7" t="s">
        <v>35</v>
      </c>
      <c r="G48" s="7" t="s">
        <v>35</v>
      </c>
      <c r="H48" s="7" t="s">
        <v>210</v>
      </c>
      <c r="I48" s="97"/>
      <c r="J48" s="72">
        <f>J49</f>
        <v>0</v>
      </c>
      <c r="K48" s="72">
        <f t="shared" si="11"/>
        <v>0</v>
      </c>
      <c r="L48" s="72">
        <f t="shared" si="11"/>
        <v>0</v>
      </c>
    </row>
    <row r="49" spans="1:12" ht="17.25" hidden="1" customHeight="1">
      <c r="A49" s="73" t="s">
        <v>104</v>
      </c>
      <c r="B49" s="65">
        <v>918</v>
      </c>
      <c r="C49" s="6" t="s">
        <v>17</v>
      </c>
      <c r="D49" s="6" t="s">
        <v>32</v>
      </c>
      <c r="E49" s="6" t="s">
        <v>208</v>
      </c>
      <c r="F49" s="6" t="s">
        <v>35</v>
      </c>
      <c r="G49" s="6" t="s">
        <v>37</v>
      </c>
      <c r="H49" s="6" t="s">
        <v>210</v>
      </c>
      <c r="I49" s="6" t="s">
        <v>106</v>
      </c>
      <c r="J49" s="72">
        <f>J50</f>
        <v>0</v>
      </c>
      <c r="K49" s="72">
        <f t="shared" si="11"/>
        <v>0</v>
      </c>
      <c r="L49" s="72">
        <f t="shared" si="11"/>
        <v>0</v>
      </c>
    </row>
    <row r="50" spans="1:12" ht="29.25" hidden="1" customHeight="1">
      <c r="A50" s="73" t="s">
        <v>105</v>
      </c>
      <c r="B50" s="65">
        <v>918</v>
      </c>
      <c r="C50" s="6" t="s">
        <v>17</v>
      </c>
      <c r="D50" s="6" t="s">
        <v>32</v>
      </c>
      <c r="E50" s="6" t="s">
        <v>208</v>
      </c>
      <c r="F50" s="6" t="s">
        <v>35</v>
      </c>
      <c r="G50" s="6" t="s">
        <v>37</v>
      </c>
      <c r="H50" s="6" t="s">
        <v>210</v>
      </c>
      <c r="I50" s="6" t="s">
        <v>107</v>
      </c>
      <c r="J50" s="72">
        <v>0</v>
      </c>
      <c r="K50" s="72">
        <v>0</v>
      </c>
      <c r="L50" s="72">
        <v>0</v>
      </c>
    </row>
    <row r="51" spans="1:12" ht="35.25" customHeight="1">
      <c r="A51" s="73" t="s">
        <v>220</v>
      </c>
      <c r="B51" s="65">
        <v>918</v>
      </c>
      <c r="C51" s="6" t="s">
        <v>17</v>
      </c>
      <c r="D51" s="6" t="s">
        <v>32</v>
      </c>
      <c r="E51" s="6" t="s">
        <v>217</v>
      </c>
      <c r="F51" s="7"/>
      <c r="G51" s="7"/>
      <c r="H51" s="7"/>
      <c r="I51" s="97"/>
      <c r="J51" s="72">
        <f>J52</f>
        <v>0.5</v>
      </c>
      <c r="K51" s="72">
        <f t="shared" ref="K51:L53" si="12">K52</f>
        <v>0.5</v>
      </c>
      <c r="L51" s="72">
        <f t="shared" si="12"/>
        <v>0.5</v>
      </c>
    </row>
    <row r="52" spans="1:12" ht="33.75" customHeight="1">
      <c r="A52" s="73" t="s">
        <v>218</v>
      </c>
      <c r="B52" s="65">
        <v>918</v>
      </c>
      <c r="C52" s="6" t="s">
        <v>17</v>
      </c>
      <c r="D52" s="6" t="s">
        <v>32</v>
      </c>
      <c r="E52" s="6" t="s">
        <v>217</v>
      </c>
      <c r="F52" s="7" t="s">
        <v>35</v>
      </c>
      <c r="G52" s="7" t="s">
        <v>35</v>
      </c>
      <c r="H52" s="7" t="s">
        <v>219</v>
      </c>
      <c r="I52" s="97"/>
      <c r="J52" s="72">
        <f>J53</f>
        <v>0.5</v>
      </c>
      <c r="K52" s="72">
        <f t="shared" si="12"/>
        <v>0.5</v>
      </c>
      <c r="L52" s="72">
        <f t="shared" si="12"/>
        <v>0.5</v>
      </c>
    </row>
    <row r="53" spans="1:12" ht="22.5" customHeight="1">
      <c r="A53" s="73" t="s">
        <v>104</v>
      </c>
      <c r="B53" s="65">
        <v>918</v>
      </c>
      <c r="C53" s="6" t="s">
        <v>17</v>
      </c>
      <c r="D53" s="6" t="s">
        <v>32</v>
      </c>
      <c r="E53" s="6" t="s">
        <v>217</v>
      </c>
      <c r="F53" s="6" t="s">
        <v>35</v>
      </c>
      <c r="G53" s="6" t="s">
        <v>37</v>
      </c>
      <c r="H53" s="6" t="s">
        <v>219</v>
      </c>
      <c r="I53" s="6" t="s">
        <v>106</v>
      </c>
      <c r="J53" s="72">
        <f>J54</f>
        <v>0.5</v>
      </c>
      <c r="K53" s="72">
        <f t="shared" si="12"/>
        <v>0.5</v>
      </c>
      <c r="L53" s="72">
        <f t="shared" si="12"/>
        <v>0.5</v>
      </c>
    </row>
    <row r="54" spans="1:12" ht="30.75" customHeight="1">
      <c r="A54" s="73" t="s">
        <v>105</v>
      </c>
      <c r="B54" s="65">
        <v>918</v>
      </c>
      <c r="C54" s="6" t="s">
        <v>17</v>
      </c>
      <c r="D54" s="6" t="s">
        <v>32</v>
      </c>
      <c r="E54" s="6" t="s">
        <v>217</v>
      </c>
      <c r="F54" s="6" t="s">
        <v>35</v>
      </c>
      <c r="G54" s="6" t="s">
        <v>37</v>
      </c>
      <c r="H54" s="6" t="s">
        <v>219</v>
      </c>
      <c r="I54" s="6" t="s">
        <v>107</v>
      </c>
      <c r="J54" s="72">
        <v>0.5</v>
      </c>
      <c r="K54" s="72">
        <v>0.5</v>
      </c>
      <c r="L54" s="72">
        <v>0.5</v>
      </c>
    </row>
    <row r="55" spans="1:12" ht="18.75" customHeight="1">
      <c r="A55" s="68" t="s">
        <v>50</v>
      </c>
      <c r="B55" s="65">
        <v>918</v>
      </c>
      <c r="C55" s="83" t="s">
        <v>28</v>
      </c>
      <c r="D55" s="83"/>
      <c r="E55" s="84"/>
      <c r="F55" s="83"/>
      <c r="G55" s="83"/>
      <c r="H55" s="83"/>
      <c r="I55" s="153"/>
      <c r="J55" s="151">
        <f>J56</f>
        <v>217.4</v>
      </c>
      <c r="K55" s="151">
        <f>K56</f>
        <v>243.8</v>
      </c>
      <c r="L55" s="151">
        <f>L56</f>
        <v>311.2</v>
      </c>
    </row>
    <row r="56" spans="1:12" ht="23.25" customHeight="1">
      <c r="A56" s="75" t="s">
        <v>51</v>
      </c>
      <c r="B56" s="65">
        <v>918</v>
      </c>
      <c r="C56" s="155" t="s">
        <v>28</v>
      </c>
      <c r="D56" s="155" t="s">
        <v>29</v>
      </c>
      <c r="E56" s="69"/>
      <c r="F56" s="66"/>
      <c r="G56" s="66"/>
      <c r="H56" s="66"/>
      <c r="I56" s="89"/>
      <c r="J56" s="151">
        <f>J59</f>
        <v>217.4</v>
      </c>
      <c r="K56" s="151">
        <f>K59</f>
        <v>243.8</v>
      </c>
      <c r="L56" s="151">
        <f>L59</f>
        <v>311.2</v>
      </c>
    </row>
    <row r="57" spans="1:12" ht="30" customHeight="1">
      <c r="A57" s="102" t="s">
        <v>140</v>
      </c>
      <c r="B57" s="65">
        <v>918</v>
      </c>
      <c r="C57" s="79" t="s">
        <v>28</v>
      </c>
      <c r="D57" s="79" t="s">
        <v>29</v>
      </c>
      <c r="E57" s="6">
        <v>89</v>
      </c>
      <c r="F57" s="6"/>
      <c r="G57" s="6"/>
      <c r="H57" s="6"/>
      <c r="I57" s="90"/>
      <c r="J57" s="72">
        <f t="shared" ref="J57:L58" si="13">J58</f>
        <v>217.4</v>
      </c>
      <c r="K57" s="72">
        <f t="shared" si="13"/>
        <v>243.8</v>
      </c>
      <c r="L57" s="72">
        <f t="shared" si="13"/>
        <v>311.2</v>
      </c>
    </row>
    <row r="58" spans="1:12" ht="54.75" customHeight="1">
      <c r="A58" s="103" t="s">
        <v>141</v>
      </c>
      <c r="B58" s="65">
        <v>918</v>
      </c>
      <c r="C58" s="79" t="s">
        <v>28</v>
      </c>
      <c r="D58" s="79" t="s">
        <v>29</v>
      </c>
      <c r="E58" s="6">
        <v>89</v>
      </c>
      <c r="F58" s="6">
        <v>1</v>
      </c>
      <c r="G58" s="6"/>
      <c r="H58" s="6"/>
      <c r="I58" s="90"/>
      <c r="J58" s="72">
        <f t="shared" si="13"/>
        <v>217.4</v>
      </c>
      <c r="K58" s="72">
        <f t="shared" si="13"/>
        <v>243.8</v>
      </c>
      <c r="L58" s="72">
        <f t="shared" si="13"/>
        <v>311.2</v>
      </c>
    </row>
    <row r="59" spans="1:12" ht="39.75" customHeight="1">
      <c r="A59" s="91" t="s">
        <v>170</v>
      </c>
      <c r="B59" s="65">
        <v>918</v>
      </c>
      <c r="C59" s="79" t="s">
        <v>28</v>
      </c>
      <c r="D59" s="79" t="s">
        <v>29</v>
      </c>
      <c r="E59" s="92">
        <v>89</v>
      </c>
      <c r="F59" s="6">
        <v>1</v>
      </c>
      <c r="G59" s="6" t="s">
        <v>37</v>
      </c>
      <c r="H59" s="6">
        <v>51180</v>
      </c>
      <c r="I59" s="90"/>
      <c r="J59" s="33">
        <f>J60+J62</f>
        <v>217.4</v>
      </c>
      <c r="K59" s="33">
        <f>K60+K62</f>
        <v>243.8</v>
      </c>
      <c r="L59" s="33">
        <f>L60+L62</f>
        <v>311.2</v>
      </c>
    </row>
    <row r="60" spans="1:12" ht="45.75" customHeight="1">
      <c r="A60" s="74" t="s">
        <v>108</v>
      </c>
      <c r="B60" s="65">
        <v>918</v>
      </c>
      <c r="C60" s="79" t="s">
        <v>28</v>
      </c>
      <c r="D60" s="79" t="s">
        <v>29</v>
      </c>
      <c r="E60" s="92">
        <v>89</v>
      </c>
      <c r="F60" s="6">
        <v>1</v>
      </c>
      <c r="G60" s="6" t="s">
        <v>37</v>
      </c>
      <c r="H60" s="6" t="s">
        <v>52</v>
      </c>
      <c r="I60" s="90" t="s">
        <v>110</v>
      </c>
      <c r="J60" s="33">
        <f>J61</f>
        <v>205.4</v>
      </c>
      <c r="K60" s="33">
        <f>K61</f>
        <v>231.8</v>
      </c>
      <c r="L60" s="33">
        <f>L61</f>
        <v>299.2</v>
      </c>
    </row>
    <row r="61" spans="1:12" ht="19.5" customHeight="1">
      <c r="A61" s="74" t="s">
        <v>109</v>
      </c>
      <c r="B61" s="65">
        <v>918</v>
      </c>
      <c r="C61" s="79" t="s">
        <v>28</v>
      </c>
      <c r="D61" s="79" t="s">
        <v>29</v>
      </c>
      <c r="E61" s="92">
        <v>89</v>
      </c>
      <c r="F61" s="6">
        <v>1</v>
      </c>
      <c r="G61" s="6" t="s">
        <v>37</v>
      </c>
      <c r="H61" s="6" t="s">
        <v>52</v>
      </c>
      <c r="I61" s="90" t="s">
        <v>111</v>
      </c>
      <c r="J61" s="33">
        <v>205.4</v>
      </c>
      <c r="K61" s="33">
        <v>231.8</v>
      </c>
      <c r="L61" s="33">
        <v>299.2</v>
      </c>
    </row>
    <row r="62" spans="1:12" ht="17.25" customHeight="1">
      <c r="A62" s="73" t="s">
        <v>104</v>
      </c>
      <c r="B62" s="65">
        <v>918</v>
      </c>
      <c r="C62" s="79" t="s">
        <v>28</v>
      </c>
      <c r="D62" s="79" t="s">
        <v>29</v>
      </c>
      <c r="E62" s="92">
        <v>89</v>
      </c>
      <c r="F62" s="6">
        <v>1</v>
      </c>
      <c r="G62" s="6" t="s">
        <v>37</v>
      </c>
      <c r="H62" s="6">
        <v>51180</v>
      </c>
      <c r="I62" s="90" t="s">
        <v>106</v>
      </c>
      <c r="J62" s="33">
        <f t="shared" ref="J62:L62" si="14">J63</f>
        <v>12</v>
      </c>
      <c r="K62" s="33">
        <f t="shared" si="14"/>
        <v>12</v>
      </c>
      <c r="L62" s="33">
        <f t="shared" si="14"/>
        <v>12</v>
      </c>
    </row>
    <row r="63" spans="1:12" ht="39.75" customHeight="1">
      <c r="A63" s="73" t="s">
        <v>105</v>
      </c>
      <c r="B63" s="65">
        <v>918</v>
      </c>
      <c r="C63" s="79" t="s">
        <v>28</v>
      </c>
      <c r="D63" s="79" t="s">
        <v>29</v>
      </c>
      <c r="E63" s="92">
        <v>89</v>
      </c>
      <c r="F63" s="6">
        <v>1</v>
      </c>
      <c r="G63" s="6" t="s">
        <v>37</v>
      </c>
      <c r="H63" s="6">
        <v>51180</v>
      </c>
      <c r="I63" s="90" t="s">
        <v>107</v>
      </c>
      <c r="J63" s="33">
        <v>12</v>
      </c>
      <c r="K63" s="33">
        <v>12</v>
      </c>
      <c r="L63" s="33">
        <v>12</v>
      </c>
    </row>
    <row r="64" spans="1:12">
      <c r="A64" s="68" t="s">
        <v>197</v>
      </c>
      <c r="B64" s="65">
        <v>918</v>
      </c>
      <c r="C64" s="155" t="s">
        <v>29</v>
      </c>
      <c r="D64" s="155"/>
      <c r="E64" s="66"/>
      <c r="F64" s="6"/>
      <c r="G64" s="6"/>
      <c r="H64" s="6"/>
      <c r="I64" s="90"/>
      <c r="J64" s="156">
        <f>J71+J65</f>
        <v>82.712999999999994</v>
      </c>
      <c r="K64" s="156">
        <f t="shared" ref="K64:L64" si="15">K71+K65</f>
        <v>49</v>
      </c>
      <c r="L64" s="156">
        <f t="shared" si="15"/>
        <v>0</v>
      </c>
    </row>
    <row r="65" spans="1:12" ht="31.5">
      <c r="A65" s="68" t="s">
        <v>242</v>
      </c>
      <c r="B65" s="65">
        <v>918</v>
      </c>
      <c r="C65" s="155" t="s">
        <v>29</v>
      </c>
      <c r="D65" s="155" t="s">
        <v>31</v>
      </c>
      <c r="E65" s="155"/>
      <c r="F65" s="66"/>
      <c r="G65" s="66"/>
      <c r="H65" s="6"/>
      <c r="I65" s="90"/>
      <c r="J65" s="156">
        <f>J66+J76</f>
        <v>82.712999999999994</v>
      </c>
      <c r="K65" s="156">
        <f t="shared" ref="K65:L69" si="16">K66</f>
        <v>49</v>
      </c>
      <c r="L65" s="156">
        <f t="shared" si="16"/>
        <v>0</v>
      </c>
    </row>
    <row r="66" spans="1:12" ht="47.25">
      <c r="A66" s="73" t="s">
        <v>243</v>
      </c>
      <c r="B66" s="65">
        <v>918</v>
      </c>
      <c r="C66" s="79" t="s">
        <v>29</v>
      </c>
      <c r="D66" s="79" t="s">
        <v>31</v>
      </c>
      <c r="E66" s="6" t="s">
        <v>203</v>
      </c>
      <c r="F66" s="6"/>
      <c r="G66" s="6"/>
      <c r="H66" s="6"/>
      <c r="I66" s="90"/>
      <c r="J66" s="33">
        <f>J67</f>
        <v>45</v>
      </c>
      <c r="K66" s="33">
        <f t="shared" si="16"/>
        <v>49</v>
      </c>
      <c r="L66" s="33">
        <f t="shared" si="16"/>
        <v>0</v>
      </c>
    </row>
    <row r="67" spans="1:12">
      <c r="A67" s="73" t="s">
        <v>244</v>
      </c>
      <c r="B67" s="65">
        <v>918</v>
      </c>
      <c r="C67" s="79" t="s">
        <v>29</v>
      </c>
      <c r="D67" s="79" t="s">
        <v>31</v>
      </c>
      <c r="E67" s="6" t="s">
        <v>203</v>
      </c>
      <c r="F67" s="6" t="s">
        <v>35</v>
      </c>
      <c r="G67" s="6" t="s">
        <v>18</v>
      </c>
      <c r="H67" s="6"/>
      <c r="I67" s="90"/>
      <c r="J67" s="33">
        <f>J68</f>
        <v>45</v>
      </c>
      <c r="K67" s="33">
        <f t="shared" si="16"/>
        <v>49</v>
      </c>
      <c r="L67" s="33">
        <f t="shared" si="16"/>
        <v>0</v>
      </c>
    </row>
    <row r="68" spans="1:12">
      <c r="A68" s="73" t="s">
        <v>204</v>
      </c>
      <c r="B68" s="65">
        <v>918</v>
      </c>
      <c r="C68" s="79" t="s">
        <v>29</v>
      </c>
      <c r="D68" s="79" t="s">
        <v>31</v>
      </c>
      <c r="E68" s="6" t="s">
        <v>203</v>
      </c>
      <c r="F68" s="6" t="s">
        <v>35</v>
      </c>
      <c r="G68" s="6" t="s">
        <v>18</v>
      </c>
      <c r="H68" s="6" t="s">
        <v>205</v>
      </c>
      <c r="I68" s="90"/>
      <c r="J68" s="33">
        <f>J69</f>
        <v>45</v>
      </c>
      <c r="K68" s="33">
        <f t="shared" si="16"/>
        <v>49</v>
      </c>
      <c r="L68" s="33">
        <f t="shared" si="16"/>
        <v>0</v>
      </c>
    </row>
    <row r="69" spans="1:12" ht="22.5" customHeight="1">
      <c r="A69" s="73" t="s">
        <v>104</v>
      </c>
      <c r="B69" s="65">
        <v>918</v>
      </c>
      <c r="C69" s="79" t="s">
        <v>29</v>
      </c>
      <c r="D69" s="79" t="s">
        <v>31</v>
      </c>
      <c r="E69" s="6" t="s">
        <v>203</v>
      </c>
      <c r="F69" s="6" t="s">
        <v>35</v>
      </c>
      <c r="G69" s="6" t="s">
        <v>18</v>
      </c>
      <c r="H69" s="6" t="s">
        <v>205</v>
      </c>
      <c r="I69" s="90" t="s">
        <v>106</v>
      </c>
      <c r="J69" s="33">
        <f>J70</f>
        <v>45</v>
      </c>
      <c r="K69" s="33">
        <f t="shared" si="16"/>
        <v>49</v>
      </c>
      <c r="L69" s="33">
        <f t="shared" si="16"/>
        <v>0</v>
      </c>
    </row>
    <row r="70" spans="1:12" ht="30" customHeight="1">
      <c r="A70" s="73" t="s">
        <v>105</v>
      </c>
      <c r="B70" s="65">
        <v>918</v>
      </c>
      <c r="C70" s="79" t="s">
        <v>29</v>
      </c>
      <c r="D70" s="79" t="s">
        <v>31</v>
      </c>
      <c r="E70" s="6" t="s">
        <v>203</v>
      </c>
      <c r="F70" s="6" t="s">
        <v>35</v>
      </c>
      <c r="G70" s="6" t="s">
        <v>18</v>
      </c>
      <c r="H70" s="6" t="s">
        <v>205</v>
      </c>
      <c r="I70" s="90" t="s">
        <v>107</v>
      </c>
      <c r="J70" s="33">
        <v>45</v>
      </c>
      <c r="K70" s="33">
        <v>49</v>
      </c>
      <c r="L70" s="33">
        <v>0</v>
      </c>
    </row>
    <row r="71" spans="1:12" ht="31.5" hidden="1">
      <c r="A71" s="68" t="s">
        <v>198</v>
      </c>
      <c r="B71" s="65">
        <v>918</v>
      </c>
      <c r="C71" s="155" t="s">
        <v>29</v>
      </c>
      <c r="D71" s="155" t="s">
        <v>199</v>
      </c>
      <c r="E71" s="66"/>
      <c r="F71" s="6"/>
      <c r="G71" s="6"/>
      <c r="H71" s="6"/>
      <c r="I71" s="90"/>
      <c r="J71" s="156">
        <f>J72</f>
        <v>0</v>
      </c>
      <c r="K71" s="156">
        <f t="shared" ref="K71:L74" si="17">K72</f>
        <v>0</v>
      </c>
      <c r="L71" s="156">
        <f t="shared" si="17"/>
        <v>0</v>
      </c>
    </row>
    <row r="72" spans="1:12" ht="31.5" hidden="1">
      <c r="A72" s="171" t="s">
        <v>214</v>
      </c>
      <c r="B72" s="173">
        <v>918</v>
      </c>
      <c r="C72" s="172" t="s">
        <v>29</v>
      </c>
      <c r="D72" s="172" t="s">
        <v>199</v>
      </c>
      <c r="E72" s="6" t="s">
        <v>200</v>
      </c>
      <c r="F72" s="6"/>
      <c r="G72" s="6"/>
      <c r="H72" s="6"/>
      <c r="I72" s="90"/>
      <c r="J72" s="33">
        <f>J73</f>
        <v>0</v>
      </c>
      <c r="K72" s="33">
        <f t="shared" si="17"/>
        <v>0</v>
      </c>
      <c r="L72" s="33">
        <f t="shared" si="17"/>
        <v>0</v>
      </c>
    </row>
    <row r="73" spans="1:12" ht="31.5" hidden="1">
      <c r="A73" s="73" t="s">
        <v>201</v>
      </c>
      <c r="B73" s="65">
        <v>918</v>
      </c>
      <c r="C73" s="79" t="s">
        <v>29</v>
      </c>
      <c r="D73" s="79" t="s">
        <v>199</v>
      </c>
      <c r="E73" s="6" t="s">
        <v>200</v>
      </c>
      <c r="F73" s="6" t="s">
        <v>35</v>
      </c>
      <c r="G73" s="6" t="s">
        <v>37</v>
      </c>
      <c r="H73" s="6" t="s">
        <v>202</v>
      </c>
      <c r="I73" s="90"/>
      <c r="J73" s="33">
        <f>J74</f>
        <v>0</v>
      </c>
      <c r="K73" s="33">
        <f t="shared" si="17"/>
        <v>0</v>
      </c>
      <c r="L73" s="33">
        <f t="shared" si="17"/>
        <v>0</v>
      </c>
    </row>
    <row r="74" spans="1:12" ht="31.5" hidden="1">
      <c r="A74" s="73" t="s">
        <v>104</v>
      </c>
      <c r="B74" s="65">
        <v>918</v>
      </c>
      <c r="C74" s="79" t="s">
        <v>29</v>
      </c>
      <c r="D74" s="79" t="s">
        <v>199</v>
      </c>
      <c r="E74" s="6" t="s">
        <v>200</v>
      </c>
      <c r="F74" s="6" t="s">
        <v>35</v>
      </c>
      <c r="G74" s="6" t="s">
        <v>37</v>
      </c>
      <c r="H74" s="6" t="s">
        <v>202</v>
      </c>
      <c r="I74" s="90" t="s">
        <v>106</v>
      </c>
      <c r="J74" s="33">
        <f>J75</f>
        <v>0</v>
      </c>
      <c r="K74" s="33">
        <f t="shared" si="17"/>
        <v>0</v>
      </c>
      <c r="L74" s="33">
        <f t="shared" si="17"/>
        <v>0</v>
      </c>
    </row>
    <row r="75" spans="1:12" ht="0.75" customHeight="1">
      <c r="A75" s="73" t="s">
        <v>105</v>
      </c>
      <c r="B75" s="65">
        <v>918</v>
      </c>
      <c r="C75" s="79" t="s">
        <v>29</v>
      </c>
      <c r="D75" s="79" t="s">
        <v>199</v>
      </c>
      <c r="E75" s="6" t="s">
        <v>200</v>
      </c>
      <c r="F75" s="6" t="s">
        <v>35</v>
      </c>
      <c r="G75" s="6" t="s">
        <v>37</v>
      </c>
      <c r="H75" s="6" t="s">
        <v>202</v>
      </c>
      <c r="I75" s="90" t="s">
        <v>107</v>
      </c>
      <c r="J75" s="33">
        <v>0</v>
      </c>
      <c r="K75" s="33">
        <v>0</v>
      </c>
      <c r="L75" s="33">
        <v>0</v>
      </c>
    </row>
    <row r="76" spans="1:12" ht="36" customHeight="1">
      <c r="A76" s="102" t="s">
        <v>140</v>
      </c>
      <c r="B76" s="65">
        <v>918</v>
      </c>
      <c r="C76" s="79" t="s">
        <v>29</v>
      </c>
      <c r="D76" s="79" t="s">
        <v>31</v>
      </c>
      <c r="E76" s="79" t="s">
        <v>48</v>
      </c>
      <c r="F76" s="6"/>
      <c r="G76" s="6"/>
      <c r="H76" s="6"/>
      <c r="I76" s="90"/>
      <c r="J76" s="33">
        <f>J77</f>
        <v>37.713000000000001</v>
      </c>
      <c r="K76" s="33">
        <f t="shared" ref="K76:L79" si="18">K77</f>
        <v>0</v>
      </c>
      <c r="L76" s="33">
        <f t="shared" si="18"/>
        <v>0</v>
      </c>
    </row>
    <row r="77" spans="1:12" ht="48" customHeight="1">
      <c r="A77" s="103" t="s">
        <v>141</v>
      </c>
      <c r="B77" s="65">
        <v>918</v>
      </c>
      <c r="C77" s="79" t="s">
        <v>29</v>
      </c>
      <c r="D77" s="79" t="s">
        <v>31</v>
      </c>
      <c r="E77" s="79" t="s">
        <v>48</v>
      </c>
      <c r="F77" s="6" t="s">
        <v>24</v>
      </c>
      <c r="G77" s="6"/>
      <c r="H77" s="6"/>
      <c r="I77" s="90"/>
      <c r="J77" s="33">
        <f>J78</f>
        <v>37.713000000000001</v>
      </c>
      <c r="K77" s="33">
        <f t="shared" si="18"/>
        <v>0</v>
      </c>
      <c r="L77" s="33">
        <f t="shared" si="18"/>
        <v>0</v>
      </c>
    </row>
    <row r="78" spans="1:12" ht="36.75" customHeight="1">
      <c r="A78" s="73" t="s">
        <v>114</v>
      </c>
      <c r="B78" s="65">
        <v>918</v>
      </c>
      <c r="C78" s="79" t="s">
        <v>29</v>
      </c>
      <c r="D78" s="79" t="s">
        <v>31</v>
      </c>
      <c r="E78" s="79" t="s">
        <v>48</v>
      </c>
      <c r="F78" s="6" t="s">
        <v>24</v>
      </c>
      <c r="G78" s="6" t="s">
        <v>37</v>
      </c>
      <c r="H78" s="6" t="s">
        <v>46</v>
      </c>
      <c r="I78" s="90"/>
      <c r="J78" s="33">
        <f>J79</f>
        <v>37.713000000000001</v>
      </c>
      <c r="K78" s="33">
        <f t="shared" si="18"/>
        <v>0</v>
      </c>
      <c r="L78" s="33">
        <f t="shared" si="18"/>
        <v>0</v>
      </c>
    </row>
    <row r="79" spans="1:12" ht="23.25" customHeight="1">
      <c r="A79" s="73" t="s">
        <v>104</v>
      </c>
      <c r="B79" s="65">
        <v>918</v>
      </c>
      <c r="C79" s="79" t="s">
        <v>29</v>
      </c>
      <c r="D79" s="79" t="s">
        <v>31</v>
      </c>
      <c r="E79" s="79" t="s">
        <v>48</v>
      </c>
      <c r="F79" s="6" t="s">
        <v>24</v>
      </c>
      <c r="G79" s="6" t="s">
        <v>37</v>
      </c>
      <c r="H79" s="6" t="s">
        <v>46</v>
      </c>
      <c r="I79" s="90" t="s">
        <v>106</v>
      </c>
      <c r="J79" s="33">
        <f>J80</f>
        <v>37.713000000000001</v>
      </c>
      <c r="K79" s="33">
        <f t="shared" si="18"/>
        <v>0</v>
      </c>
      <c r="L79" s="33">
        <f t="shared" si="18"/>
        <v>0</v>
      </c>
    </row>
    <row r="80" spans="1:12" ht="30.75" customHeight="1">
      <c r="A80" s="73" t="s">
        <v>105</v>
      </c>
      <c r="B80" s="65">
        <v>918</v>
      </c>
      <c r="C80" s="79" t="s">
        <v>29</v>
      </c>
      <c r="D80" s="79" t="s">
        <v>31</v>
      </c>
      <c r="E80" s="79" t="s">
        <v>48</v>
      </c>
      <c r="F80" s="6" t="s">
        <v>24</v>
      </c>
      <c r="G80" s="6" t="s">
        <v>37</v>
      </c>
      <c r="H80" s="6" t="s">
        <v>46</v>
      </c>
      <c r="I80" s="90" t="s">
        <v>107</v>
      </c>
      <c r="J80" s="33">
        <f>15.3+22.413</f>
        <v>37.713000000000001</v>
      </c>
      <c r="K80" s="33">
        <v>0</v>
      </c>
      <c r="L80" s="33">
        <v>0</v>
      </c>
    </row>
    <row r="81" spans="1:13">
      <c r="A81" s="75" t="s">
        <v>53</v>
      </c>
      <c r="B81" s="65">
        <v>918</v>
      </c>
      <c r="C81" s="155" t="s">
        <v>18</v>
      </c>
      <c r="D81" s="155"/>
      <c r="E81" s="66"/>
      <c r="F81" s="66"/>
      <c r="G81" s="66"/>
      <c r="H81" s="66"/>
      <c r="I81" s="66"/>
      <c r="J81" s="156">
        <f>J82</f>
        <v>986.38459999999998</v>
      </c>
      <c r="K81" s="156">
        <f t="shared" ref="K81:L81" si="19">K82</f>
        <v>751.4</v>
      </c>
      <c r="L81" s="156">
        <f t="shared" si="19"/>
        <v>762</v>
      </c>
    </row>
    <row r="82" spans="1:13">
      <c r="A82" s="75" t="s">
        <v>54</v>
      </c>
      <c r="B82" s="65">
        <v>918</v>
      </c>
      <c r="C82" s="66" t="s">
        <v>18</v>
      </c>
      <c r="D82" s="66" t="s">
        <v>30</v>
      </c>
      <c r="E82" s="157"/>
      <c r="F82" s="157"/>
      <c r="G82" s="157"/>
      <c r="H82" s="157"/>
      <c r="I82" s="66"/>
      <c r="J82" s="156">
        <f>J83</f>
        <v>986.38459999999998</v>
      </c>
      <c r="K82" s="156">
        <f t="shared" ref="J82:L85" si="20">K83</f>
        <v>751.4</v>
      </c>
      <c r="L82" s="156">
        <f t="shared" si="20"/>
        <v>762</v>
      </c>
    </row>
    <row r="83" spans="1:13" ht="47.25">
      <c r="A83" s="102" t="s">
        <v>211</v>
      </c>
      <c r="B83" s="65">
        <v>918</v>
      </c>
      <c r="C83" s="7" t="s">
        <v>18</v>
      </c>
      <c r="D83" s="7" t="s">
        <v>30</v>
      </c>
      <c r="E83" s="7" t="s">
        <v>32</v>
      </c>
      <c r="F83" s="7"/>
      <c r="G83" s="7"/>
      <c r="H83" s="7"/>
      <c r="I83" s="6"/>
      <c r="J83" s="33">
        <f>J84</f>
        <v>986.38459999999998</v>
      </c>
      <c r="K83" s="33">
        <f>K84</f>
        <v>751.4</v>
      </c>
      <c r="L83" s="33">
        <f>L84</f>
        <v>762</v>
      </c>
    </row>
    <row r="84" spans="1:13" ht="150" customHeight="1">
      <c r="A84" s="185" t="s">
        <v>215</v>
      </c>
      <c r="B84" s="65">
        <v>918</v>
      </c>
      <c r="C84" s="7" t="s">
        <v>18</v>
      </c>
      <c r="D84" s="7" t="s">
        <v>30</v>
      </c>
      <c r="E84" s="7" t="s">
        <v>32</v>
      </c>
      <c r="F84" s="7" t="s">
        <v>35</v>
      </c>
      <c r="G84" s="7" t="s">
        <v>17</v>
      </c>
      <c r="H84" s="7" t="s">
        <v>222</v>
      </c>
      <c r="I84" s="6"/>
      <c r="J84" s="33">
        <f t="shared" si="20"/>
        <v>986.38459999999998</v>
      </c>
      <c r="K84" s="33">
        <f t="shared" si="20"/>
        <v>751.4</v>
      </c>
      <c r="L84" s="33">
        <f t="shared" si="20"/>
        <v>762</v>
      </c>
    </row>
    <row r="85" spans="1:13" ht="18.75" customHeight="1">
      <c r="A85" s="73" t="s">
        <v>104</v>
      </c>
      <c r="B85" s="65">
        <v>918</v>
      </c>
      <c r="C85" s="7" t="s">
        <v>18</v>
      </c>
      <c r="D85" s="7" t="s">
        <v>30</v>
      </c>
      <c r="E85" s="7" t="s">
        <v>32</v>
      </c>
      <c r="F85" s="7" t="s">
        <v>35</v>
      </c>
      <c r="G85" s="7" t="s">
        <v>17</v>
      </c>
      <c r="H85" s="7" t="s">
        <v>222</v>
      </c>
      <c r="I85" s="6" t="s">
        <v>106</v>
      </c>
      <c r="J85" s="33">
        <f t="shared" si="20"/>
        <v>986.38459999999998</v>
      </c>
      <c r="K85" s="33">
        <f t="shared" si="20"/>
        <v>751.4</v>
      </c>
      <c r="L85" s="33">
        <f t="shared" si="20"/>
        <v>762</v>
      </c>
    </row>
    <row r="86" spans="1:13" ht="35.25" customHeight="1">
      <c r="A86" s="73" t="s">
        <v>105</v>
      </c>
      <c r="B86" s="65">
        <v>918</v>
      </c>
      <c r="C86" s="7" t="s">
        <v>18</v>
      </c>
      <c r="D86" s="7" t="s">
        <v>30</v>
      </c>
      <c r="E86" s="7" t="s">
        <v>32</v>
      </c>
      <c r="F86" s="7" t="s">
        <v>35</v>
      </c>
      <c r="G86" s="7" t="s">
        <v>17</v>
      </c>
      <c r="H86" s="7" t="s">
        <v>222</v>
      </c>
      <c r="I86" s="6" t="s">
        <v>107</v>
      </c>
      <c r="J86" s="144">
        <f>562.5+423.8846</f>
        <v>986.38459999999998</v>
      </c>
      <c r="K86" s="145">
        <v>751.4</v>
      </c>
      <c r="L86" s="146">
        <v>762</v>
      </c>
    </row>
    <row r="87" spans="1:13">
      <c r="A87" s="75" t="s">
        <v>21</v>
      </c>
      <c r="B87" s="65">
        <v>918</v>
      </c>
      <c r="C87" s="66" t="s">
        <v>20</v>
      </c>
      <c r="D87" s="66"/>
      <c r="E87" s="66"/>
      <c r="F87" s="66"/>
      <c r="G87" s="66"/>
      <c r="H87" s="94"/>
      <c r="I87" s="94"/>
      <c r="J87" s="88">
        <f>J94+J88</f>
        <v>4523.5</v>
      </c>
      <c r="K87" s="88">
        <f>K94</f>
        <v>10</v>
      </c>
      <c r="L87" s="88">
        <f>L94</f>
        <v>10</v>
      </c>
    </row>
    <row r="88" spans="1:13">
      <c r="A88" s="75" t="s">
        <v>55</v>
      </c>
      <c r="B88" s="65">
        <v>918</v>
      </c>
      <c r="C88" s="66" t="s">
        <v>20</v>
      </c>
      <c r="D88" s="66" t="s">
        <v>28</v>
      </c>
      <c r="E88" s="66"/>
      <c r="F88" s="66"/>
      <c r="G88" s="66"/>
      <c r="H88" s="94"/>
      <c r="I88" s="94"/>
      <c r="J88" s="88">
        <f>J89</f>
        <v>590</v>
      </c>
      <c r="K88" s="88">
        <f t="shared" ref="K88:L92" si="21">K89</f>
        <v>0</v>
      </c>
      <c r="L88" s="88">
        <f t="shared" si="21"/>
        <v>0</v>
      </c>
    </row>
    <row r="89" spans="1:13" ht="31.5">
      <c r="A89" s="102" t="s">
        <v>140</v>
      </c>
      <c r="B89" s="65">
        <v>918</v>
      </c>
      <c r="C89" s="6" t="s">
        <v>20</v>
      </c>
      <c r="D89" s="6" t="s">
        <v>28</v>
      </c>
      <c r="E89" s="6" t="s">
        <v>48</v>
      </c>
      <c r="F89" s="6"/>
      <c r="G89" s="6"/>
      <c r="H89" s="11"/>
      <c r="I89" s="211"/>
      <c r="J89" s="35">
        <f>J90</f>
        <v>590</v>
      </c>
      <c r="K89" s="35">
        <f t="shared" si="21"/>
        <v>0</v>
      </c>
      <c r="L89" s="35">
        <f t="shared" si="21"/>
        <v>0</v>
      </c>
    </row>
    <row r="90" spans="1:13" ht="47.25">
      <c r="A90" s="103" t="s">
        <v>141</v>
      </c>
      <c r="B90" s="65">
        <v>918</v>
      </c>
      <c r="C90" s="6" t="s">
        <v>20</v>
      </c>
      <c r="D90" s="6" t="s">
        <v>28</v>
      </c>
      <c r="E90" s="6" t="s">
        <v>48</v>
      </c>
      <c r="F90" s="6" t="s">
        <v>24</v>
      </c>
      <c r="G90" s="6"/>
      <c r="H90" s="11"/>
      <c r="I90" s="211"/>
      <c r="J90" s="35">
        <f>J91</f>
        <v>590</v>
      </c>
      <c r="K90" s="35">
        <f t="shared" si="21"/>
        <v>0</v>
      </c>
      <c r="L90" s="35">
        <f t="shared" si="21"/>
        <v>0</v>
      </c>
    </row>
    <row r="91" spans="1:13" ht="47.25">
      <c r="A91" s="10" t="s">
        <v>245</v>
      </c>
      <c r="B91" s="65">
        <v>918</v>
      </c>
      <c r="C91" s="6" t="s">
        <v>20</v>
      </c>
      <c r="D91" s="6" t="s">
        <v>28</v>
      </c>
      <c r="E91" s="6">
        <v>89</v>
      </c>
      <c r="F91" s="6">
        <v>1</v>
      </c>
      <c r="G91" s="6" t="s">
        <v>37</v>
      </c>
      <c r="H91" s="6" t="s">
        <v>246</v>
      </c>
      <c r="I91" s="90"/>
      <c r="J91" s="35">
        <f>J92</f>
        <v>590</v>
      </c>
      <c r="K91" s="35">
        <f t="shared" si="21"/>
        <v>0</v>
      </c>
      <c r="L91" s="35">
        <f t="shared" si="21"/>
        <v>0</v>
      </c>
    </row>
    <row r="92" spans="1:13" ht="31.5">
      <c r="A92" s="73" t="s">
        <v>104</v>
      </c>
      <c r="B92" s="65">
        <v>918</v>
      </c>
      <c r="C92" s="6" t="s">
        <v>20</v>
      </c>
      <c r="D92" s="6" t="s">
        <v>28</v>
      </c>
      <c r="E92" s="6">
        <v>89</v>
      </c>
      <c r="F92" s="6">
        <v>1</v>
      </c>
      <c r="G92" s="6" t="s">
        <v>37</v>
      </c>
      <c r="H92" s="6" t="s">
        <v>246</v>
      </c>
      <c r="I92" s="90" t="s">
        <v>106</v>
      </c>
      <c r="J92" s="35">
        <f>J93</f>
        <v>590</v>
      </c>
      <c r="K92" s="35">
        <f t="shared" si="21"/>
        <v>0</v>
      </c>
      <c r="L92" s="35">
        <f t="shared" si="21"/>
        <v>0</v>
      </c>
    </row>
    <row r="93" spans="1:13" ht="31.5">
      <c r="A93" s="73" t="s">
        <v>105</v>
      </c>
      <c r="B93" s="65">
        <v>918</v>
      </c>
      <c r="C93" s="6" t="s">
        <v>20</v>
      </c>
      <c r="D93" s="6" t="s">
        <v>28</v>
      </c>
      <c r="E93" s="6">
        <v>89</v>
      </c>
      <c r="F93" s="6">
        <v>1</v>
      </c>
      <c r="G93" s="6" t="s">
        <v>37</v>
      </c>
      <c r="H93" s="6" t="s">
        <v>246</v>
      </c>
      <c r="I93" s="90" t="s">
        <v>107</v>
      </c>
      <c r="J93" s="35">
        <f>50+540</f>
        <v>590</v>
      </c>
      <c r="K93" s="35">
        <v>0</v>
      </c>
      <c r="L93" s="35">
        <v>0</v>
      </c>
      <c r="M93" s="176" t="s">
        <v>265</v>
      </c>
    </row>
    <row r="94" spans="1:13">
      <c r="A94" s="75" t="s">
        <v>56</v>
      </c>
      <c r="B94" s="65">
        <v>918</v>
      </c>
      <c r="C94" s="66" t="s">
        <v>20</v>
      </c>
      <c r="D94" s="66" t="s">
        <v>29</v>
      </c>
      <c r="E94" s="66"/>
      <c r="F94" s="66"/>
      <c r="G94" s="150"/>
      <c r="H94" s="94"/>
      <c r="I94" s="94"/>
      <c r="J94" s="88">
        <f>J95</f>
        <v>3933.5</v>
      </c>
      <c r="K94" s="88">
        <f t="shared" ref="K94:L94" si="22">K95</f>
        <v>10</v>
      </c>
      <c r="L94" s="88">
        <f t="shared" si="22"/>
        <v>10</v>
      </c>
    </row>
    <row r="95" spans="1:13" ht="31.5">
      <c r="A95" s="10" t="s">
        <v>234</v>
      </c>
      <c r="B95" s="65">
        <v>918</v>
      </c>
      <c r="C95" s="6" t="s">
        <v>20</v>
      </c>
      <c r="D95" s="6" t="s">
        <v>29</v>
      </c>
      <c r="E95" s="6" t="s">
        <v>233</v>
      </c>
      <c r="F95" s="7" t="s">
        <v>35</v>
      </c>
      <c r="G95" s="7"/>
      <c r="H95" s="34"/>
      <c r="I95" s="34"/>
      <c r="J95" s="35">
        <f>J96+J100+J104</f>
        <v>3933.5</v>
      </c>
      <c r="K95" s="35">
        <f t="shared" ref="K95:L95" si="23">K96+K100</f>
        <v>10</v>
      </c>
      <c r="L95" s="35">
        <f t="shared" si="23"/>
        <v>10</v>
      </c>
    </row>
    <row r="96" spans="1:13" ht="31.5">
      <c r="A96" s="10" t="s">
        <v>235</v>
      </c>
      <c r="B96" s="65">
        <v>918</v>
      </c>
      <c r="C96" s="6" t="s">
        <v>20</v>
      </c>
      <c r="D96" s="6" t="s">
        <v>29</v>
      </c>
      <c r="E96" s="6" t="s">
        <v>233</v>
      </c>
      <c r="F96" s="7" t="s">
        <v>35</v>
      </c>
      <c r="G96" s="7" t="s">
        <v>17</v>
      </c>
      <c r="H96" s="34"/>
      <c r="I96" s="34"/>
      <c r="J96" s="35">
        <f t="shared" ref="J96:L98" si="24">J97</f>
        <v>30</v>
      </c>
      <c r="K96" s="35">
        <f t="shared" si="24"/>
        <v>5</v>
      </c>
      <c r="L96" s="35">
        <f t="shared" si="24"/>
        <v>5</v>
      </c>
    </row>
    <row r="97" spans="1:13">
      <c r="A97" s="73" t="s">
        <v>57</v>
      </c>
      <c r="B97" s="65">
        <v>918</v>
      </c>
      <c r="C97" s="6" t="s">
        <v>20</v>
      </c>
      <c r="D97" s="6" t="s">
        <v>29</v>
      </c>
      <c r="E97" s="6" t="s">
        <v>233</v>
      </c>
      <c r="F97" s="7" t="s">
        <v>35</v>
      </c>
      <c r="G97" s="7" t="s">
        <v>17</v>
      </c>
      <c r="H97" s="11">
        <v>43010</v>
      </c>
      <c r="I97" s="34"/>
      <c r="J97" s="35">
        <f t="shared" si="24"/>
        <v>30</v>
      </c>
      <c r="K97" s="35">
        <f t="shared" si="24"/>
        <v>5</v>
      </c>
      <c r="L97" s="35">
        <f t="shared" si="24"/>
        <v>5</v>
      </c>
    </row>
    <row r="98" spans="1:13" ht="31.5">
      <c r="A98" s="73" t="s">
        <v>104</v>
      </c>
      <c r="B98" s="65">
        <v>918</v>
      </c>
      <c r="C98" s="6" t="s">
        <v>20</v>
      </c>
      <c r="D98" s="6" t="s">
        <v>29</v>
      </c>
      <c r="E98" s="6" t="s">
        <v>233</v>
      </c>
      <c r="F98" s="7" t="s">
        <v>35</v>
      </c>
      <c r="G98" s="7" t="s">
        <v>17</v>
      </c>
      <c r="H98" s="11">
        <v>43010</v>
      </c>
      <c r="I98" s="11">
        <v>200</v>
      </c>
      <c r="J98" s="35">
        <f t="shared" si="24"/>
        <v>30</v>
      </c>
      <c r="K98" s="35">
        <f t="shared" si="24"/>
        <v>5</v>
      </c>
      <c r="L98" s="35">
        <f t="shared" si="24"/>
        <v>5</v>
      </c>
    </row>
    <row r="99" spans="1:13" ht="31.5">
      <c r="A99" s="73" t="s">
        <v>105</v>
      </c>
      <c r="B99" s="65">
        <v>918</v>
      </c>
      <c r="C99" s="6" t="s">
        <v>20</v>
      </c>
      <c r="D99" s="6" t="s">
        <v>29</v>
      </c>
      <c r="E99" s="6" t="s">
        <v>233</v>
      </c>
      <c r="F99" s="7" t="s">
        <v>35</v>
      </c>
      <c r="G99" s="7" t="s">
        <v>17</v>
      </c>
      <c r="H99" s="11">
        <v>43010</v>
      </c>
      <c r="I99" s="11">
        <v>240</v>
      </c>
      <c r="J99" s="35">
        <v>30</v>
      </c>
      <c r="K99" s="35">
        <v>5</v>
      </c>
      <c r="L99" s="35">
        <v>5</v>
      </c>
    </row>
    <row r="100" spans="1:13" ht="47.25">
      <c r="A100" s="73" t="s">
        <v>236</v>
      </c>
      <c r="B100" s="65">
        <v>918</v>
      </c>
      <c r="C100" s="6" t="s">
        <v>20</v>
      </c>
      <c r="D100" s="6" t="s">
        <v>29</v>
      </c>
      <c r="E100" s="6" t="s">
        <v>233</v>
      </c>
      <c r="F100" s="7" t="s">
        <v>35</v>
      </c>
      <c r="G100" s="7" t="s">
        <v>29</v>
      </c>
      <c r="H100" s="11"/>
      <c r="I100" s="11"/>
      <c r="J100" s="35">
        <f t="shared" ref="J100:L102" si="25">J101</f>
        <v>100</v>
      </c>
      <c r="K100" s="35">
        <f t="shared" si="25"/>
        <v>5</v>
      </c>
      <c r="L100" s="35">
        <f t="shared" si="25"/>
        <v>5</v>
      </c>
    </row>
    <row r="101" spans="1:13" ht="17.25" customHeight="1">
      <c r="A101" s="73" t="s">
        <v>146</v>
      </c>
      <c r="B101" s="65">
        <v>918</v>
      </c>
      <c r="C101" s="6" t="s">
        <v>20</v>
      </c>
      <c r="D101" s="6" t="s">
        <v>29</v>
      </c>
      <c r="E101" s="6" t="s">
        <v>233</v>
      </c>
      <c r="F101" s="7" t="s">
        <v>35</v>
      </c>
      <c r="G101" s="7" t="s">
        <v>29</v>
      </c>
      <c r="H101" s="11">
        <v>43040</v>
      </c>
      <c r="I101" s="34"/>
      <c r="J101" s="35">
        <f t="shared" si="25"/>
        <v>100</v>
      </c>
      <c r="K101" s="35">
        <f t="shared" si="25"/>
        <v>5</v>
      </c>
      <c r="L101" s="35">
        <f t="shared" si="25"/>
        <v>5</v>
      </c>
    </row>
    <row r="102" spans="1:13" ht="31.5">
      <c r="A102" s="73" t="s">
        <v>104</v>
      </c>
      <c r="B102" s="65">
        <v>918</v>
      </c>
      <c r="C102" s="6" t="s">
        <v>20</v>
      </c>
      <c r="D102" s="6" t="s">
        <v>29</v>
      </c>
      <c r="E102" s="6" t="s">
        <v>233</v>
      </c>
      <c r="F102" s="7" t="s">
        <v>35</v>
      </c>
      <c r="G102" s="7" t="s">
        <v>29</v>
      </c>
      <c r="H102" s="11">
        <v>43040</v>
      </c>
      <c r="I102" s="11">
        <v>200</v>
      </c>
      <c r="J102" s="35">
        <f t="shared" si="25"/>
        <v>100</v>
      </c>
      <c r="K102" s="35">
        <f t="shared" si="25"/>
        <v>5</v>
      </c>
      <c r="L102" s="35">
        <f t="shared" si="25"/>
        <v>5</v>
      </c>
    </row>
    <row r="103" spans="1:13" ht="19.5" customHeight="1">
      <c r="A103" s="73" t="s">
        <v>105</v>
      </c>
      <c r="B103" s="65">
        <v>918</v>
      </c>
      <c r="C103" s="6" t="s">
        <v>20</v>
      </c>
      <c r="D103" s="6" t="s">
        <v>29</v>
      </c>
      <c r="E103" s="6" t="s">
        <v>233</v>
      </c>
      <c r="F103" s="7" t="s">
        <v>35</v>
      </c>
      <c r="G103" s="7" t="s">
        <v>29</v>
      </c>
      <c r="H103" s="11">
        <v>43040</v>
      </c>
      <c r="I103" s="11">
        <v>240</v>
      </c>
      <c r="J103" s="35">
        <v>100</v>
      </c>
      <c r="K103" s="35">
        <v>5</v>
      </c>
      <c r="L103" s="35">
        <v>5</v>
      </c>
    </row>
    <row r="104" spans="1:13" ht="54.75" customHeight="1">
      <c r="A104" s="10" t="s">
        <v>255</v>
      </c>
      <c r="B104" s="65">
        <v>918</v>
      </c>
      <c r="C104" s="6" t="s">
        <v>20</v>
      </c>
      <c r="D104" s="6" t="s">
        <v>29</v>
      </c>
      <c r="E104" s="6" t="s">
        <v>233</v>
      </c>
      <c r="F104" s="7" t="s">
        <v>35</v>
      </c>
      <c r="G104" s="7" t="s">
        <v>20</v>
      </c>
      <c r="H104" s="11"/>
      <c r="I104" s="11"/>
      <c r="J104" s="35">
        <f>J105+J108</f>
        <v>3803.5</v>
      </c>
      <c r="K104" s="35">
        <f t="shared" ref="K104:L106" si="26">K105</f>
        <v>0</v>
      </c>
      <c r="L104" s="35">
        <f t="shared" si="26"/>
        <v>0</v>
      </c>
    </row>
    <row r="105" spans="1:13" ht="19.5" customHeight="1">
      <c r="A105" s="247" t="s">
        <v>271</v>
      </c>
      <c r="B105" s="65">
        <v>918</v>
      </c>
      <c r="C105" s="6" t="s">
        <v>20</v>
      </c>
      <c r="D105" s="6" t="s">
        <v>29</v>
      </c>
      <c r="E105" s="6" t="s">
        <v>233</v>
      </c>
      <c r="F105" s="7" t="s">
        <v>35</v>
      </c>
      <c r="G105" s="7" t="s">
        <v>20</v>
      </c>
      <c r="H105" s="11">
        <v>43030</v>
      </c>
      <c r="I105" s="34"/>
      <c r="J105" s="35">
        <f>J106</f>
        <v>883.5</v>
      </c>
      <c r="K105" s="35">
        <f t="shared" si="26"/>
        <v>0</v>
      </c>
      <c r="L105" s="35">
        <f t="shared" si="26"/>
        <v>0</v>
      </c>
    </row>
    <row r="106" spans="1:13" ht="21.75" customHeight="1">
      <c r="A106" s="73" t="s">
        <v>104</v>
      </c>
      <c r="B106" s="65">
        <v>918</v>
      </c>
      <c r="C106" s="6" t="s">
        <v>20</v>
      </c>
      <c r="D106" s="6" t="s">
        <v>29</v>
      </c>
      <c r="E106" s="6" t="s">
        <v>233</v>
      </c>
      <c r="F106" s="7" t="s">
        <v>35</v>
      </c>
      <c r="G106" s="7" t="s">
        <v>20</v>
      </c>
      <c r="H106" s="11">
        <v>43030</v>
      </c>
      <c r="I106" s="11">
        <v>200</v>
      </c>
      <c r="J106" s="35">
        <f>J107</f>
        <v>883.5</v>
      </c>
      <c r="K106" s="35">
        <f t="shared" si="26"/>
        <v>0</v>
      </c>
      <c r="L106" s="35">
        <f t="shared" si="26"/>
        <v>0</v>
      </c>
    </row>
    <row r="107" spans="1:13" ht="32.25" customHeight="1">
      <c r="A107" s="73" t="s">
        <v>105</v>
      </c>
      <c r="B107" s="65">
        <v>918</v>
      </c>
      <c r="C107" s="6" t="s">
        <v>20</v>
      </c>
      <c r="D107" s="6" t="s">
        <v>29</v>
      </c>
      <c r="E107" s="6" t="s">
        <v>233</v>
      </c>
      <c r="F107" s="7" t="s">
        <v>35</v>
      </c>
      <c r="G107" s="7" t="s">
        <v>20</v>
      </c>
      <c r="H107" s="11">
        <v>43030</v>
      </c>
      <c r="I107" s="11">
        <v>240</v>
      </c>
      <c r="J107" s="35">
        <f>730+153.5</f>
        <v>883.5</v>
      </c>
      <c r="K107" s="35">
        <v>0</v>
      </c>
      <c r="L107" s="35">
        <v>0</v>
      </c>
      <c r="M107" s="176" t="s">
        <v>258</v>
      </c>
    </row>
    <row r="108" spans="1:13" ht="32.25" customHeight="1">
      <c r="A108" s="73" t="s">
        <v>263</v>
      </c>
      <c r="B108" s="65">
        <v>918</v>
      </c>
      <c r="C108" s="6" t="s">
        <v>20</v>
      </c>
      <c r="D108" s="6" t="s">
        <v>29</v>
      </c>
      <c r="E108" s="6" t="s">
        <v>233</v>
      </c>
      <c r="F108" s="7" t="s">
        <v>35</v>
      </c>
      <c r="G108" s="7" t="s">
        <v>20</v>
      </c>
      <c r="H108" s="11">
        <v>78090</v>
      </c>
      <c r="I108" s="11"/>
      <c r="J108" s="35">
        <f>J109</f>
        <v>2920</v>
      </c>
      <c r="K108" s="35">
        <f t="shared" ref="K108:L109" si="27">K109</f>
        <v>0</v>
      </c>
      <c r="L108" s="35">
        <f t="shared" si="27"/>
        <v>0</v>
      </c>
    </row>
    <row r="109" spans="1:13" ht="27" customHeight="1">
      <c r="A109" s="73" t="s">
        <v>104</v>
      </c>
      <c r="B109" s="65">
        <v>918</v>
      </c>
      <c r="C109" s="6" t="s">
        <v>20</v>
      </c>
      <c r="D109" s="6" t="s">
        <v>29</v>
      </c>
      <c r="E109" s="6" t="s">
        <v>233</v>
      </c>
      <c r="F109" s="7" t="s">
        <v>35</v>
      </c>
      <c r="G109" s="7" t="s">
        <v>20</v>
      </c>
      <c r="H109" s="11">
        <v>78090</v>
      </c>
      <c r="I109" s="11">
        <v>200</v>
      </c>
      <c r="J109" s="35">
        <f>J110</f>
        <v>2920</v>
      </c>
      <c r="K109" s="35">
        <f t="shared" si="27"/>
        <v>0</v>
      </c>
      <c r="L109" s="35">
        <f t="shared" si="27"/>
        <v>0</v>
      </c>
    </row>
    <row r="110" spans="1:13" ht="32.25" customHeight="1">
      <c r="A110" s="73" t="s">
        <v>105</v>
      </c>
      <c r="B110" s="65">
        <v>918</v>
      </c>
      <c r="C110" s="6" t="s">
        <v>20</v>
      </c>
      <c r="D110" s="6" t="s">
        <v>29</v>
      </c>
      <c r="E110" s="6" t="s">
        <v>233</v>
      </c>
      <c r="F110" s="7" t="s">
        <v>35</v>
      </c>
      <c r="G110" s="7" t="s">
        <v>20</v>
      </c>
      <c r="H110" s="11">
        <v>78090</v>
      </c>
      <c r="I110" s="11">
        <v>240</v>
      </c>
      <c r="J110" s="35">
        <v>2920</v>
      </c>
      <c r="K110" s="35">
        <v>0</v>
      </c>
      <c r="L110" s="35">
        <v>0</v>
      </c>
      <c r="M110" s="176" t="s">
        <v>262</v>
      </c>
    </row>
    <row r="111" spans="1:13">
      <c r="A111" s="75" t="s">
        <v>58</v>
      </c>
      <c r="B111" s="65">
        <v>918</v>
      </c>
      <c r="C111" s="66" t="s">
        <v>31</v>
      </c>
      <c r="D111" s="66"/>
      <c r="E111" s="69"/>
      <c r="F111" s="66"/>
      <c r="G111" s="66"/>
      <c r="H111" s="66"/>
      <c r="I111" s="89"/>
      <c r="J111" s="151">
        <f>J112</f>
        <v>166</v>
      </c>
      <c r="K111" s="151">
        <f t="shared" ref="J111:L116" si="28">K112</f>
        <v>129.57999999999998</v>
      </c>
      <c r="L111" s="151">
        <f t="shared" si="28"/>
        <v>92.05</v>
      </c>
    </row>
    <row r="112" spans="1:13">
      <c r="A112" s="95" t="s">
        <v>27</v>
      </c>
      <c r="B112" s="65">
        <v>918</v>
      </c>
      <c r="C112" s="66" t="s">
        <v>31</v>
      </c>
      <c r="D112" s="66" t="s">
        <v>17</v>
      </c>
      <c r="E112" s="89"/>
      <c r="F112" s="66"/>
      <c r="G112" s="66"/>
      <c r="H112" s="66"/>
      <c r="I112" s="89"/>
      <c r="J112" s="151">
        <f t="shared" si="28"/>
        <v>166</v>
      </c>
      <c r="K112" s="151">
        <f t="shared" si="28"/>
        <v>129.57999999999998</v>
      </c>
      <c r="L112" s="151">
        <f t="shared" si="28"/>
        <v>92.05</v>
      </c>
    </row>
    <row r="113" spans="1:15" ht="31.5">
      <c r="A113" s="102" t="s">
        <v>140</v>
      </c>
      <c r="B113" s="65">
        <v>918</v>
      </c>
      <c r="C113" s="6" t="s">
        <v>31</v>
      </c>
      <c r="D113" s="6" t="s">
        <v>17</v>
      </c>
      <c r="E113" s="6">
        <v>89</v>
      </c>
      <c r="F113" s="6"/>
      <c r="G113" s="6"/>
      <c r="H113" s="6"/>
      <c r="I113" s="90"/>
      <c r="J113" s="72">
        <f t="shared" si="28"/>
        <v>166</v>
      </c>
      <c r="K113" s="72">
        <f t="shared" si="28"/>
        <v>129.57999999999998</v>
      </c>
      <c r="L113" s="72">
        <f t="shared" si="28"/>
        <v>92.05</v>
      </c>
    </row>
    <row r="114" spans="1:15" ht="47.25">
      <c r="A114" s="103" t="s">
        <v>141</v>
      </c>
      <c r="B114" s="65">
        <v>918</v>
      </c>
      <c r="C114" s="6" t="s">
        <v>31</v>
      </c>
      <c r="D114" s="6" t="s">
        <v>17</v>
      </c>
      <c r="E114" s="6">
        <v>89</v>
      </c>
      <c r="F114" s="6">
        <v>1</v>
      </c>
      <c r="G114" s="6"/>
      <c r="H114" s="6"/>
      <c r="I114" s="90"/>
      <c r="J114" s="72">
        <f t="shared" si="28"/>
        <v>166</v>
      </c>
      <c r="K114" s="72">
        <f>K115</f>
        <v>129.57999999999998</v>
      </c>
      <c r="L114" s="72">
        <f t="shared" si="28"/>
        <v>92.05</v>
      </c>
    </row>
    <row r="115" spans="1:15">
      <c r="A115" s="70" t="s">
        <v>99</v>
      </c>
      <c r="B115" s="65">
        <v>918</v>
      </c>
      <c r="C115" s="96" t="s">
        <v>31</v>
      </c>
      <c r="D115" s="96" t="s">
        <v>17</v>
      </c>
      <c r="E115" s="97">
        <v>89</v>
      </c>
      <c r="F115" s="7">
        <v>1</v>
      </c>
      <c r="G115" s="7" t="s">
        <v>37</v>
      </c>
      <c r="H115" s="7" t="s">
        <v>60</v>
      </c>
      <c r="I115" s="97"/>
      <c r="J115" s="72">
        <f t="shared" si="28"/>
        <v>166</v>
      </c>
      <c r="K115" s="72">
        <f t="shared" si="28"/>
        <v>129.57999999999998</v>
      </c>
      <c r="L115" s="72">
        <f t="shared" si="28"/>
        <v>92.05</v>
      </c>
    </row>
    <row r="116" spans="1:15">
      <c r="A116" s="70" t="s">
        <v>100</v>
      </c>
      <c r="B116" s="65">
        <v>918</v>
      </c>
      <c r="C116" s="96" t="s">
        <v>31</v>
      </c>
      <c r="D116" s="96" t="s">
        <v>17</v>
      </c>
      <c r="E116" s="97">
        <v>89</v>
      </c>
      <c r="F116" s="7">
        <v>1</v>
      </c>
      <c r="G116" s="7" t="s">
        <v>37</v>
      </c>
      <c r="H116" s="7" t="s">
        <v>60</v>
      </c>
      <c r="I116" s="97" t="s">
        <v>102</v>
      </c>
      <c r="J116" s="72">
        <f t="shared" si="28"/>
        <v>166</v>
      </c>
      <c r="K116" s="72">
        <f t="shared" si="28"/>
        <v>129.57999999999998</v>
      </c>
      <c r="L116" s="72">
        <f t="shared" si="28"/>
        <v>92.05</v>
      </c>
    </row>
    <row r="117" spans="1:15">
      <c r="A117" s="70" t="s">
        <v>101</v>
      </c>
      <c r="B117" s="65">
        <v>918</v>
      </c>
      <c r="C117" s="96" t="s">
        <v>31</v>
      </c>
      <c r="D117" s="96" t="s">
        <v>17</v>
      </c>
      <c r="E117" s="97">
        <v>89</v>
      </c>
      <c r="F117" s="7">
        <v>1</v>
      </c>
      <c r="G117" s="7" t="s">
        <v>37</v>
      </c>
      <c r="H117" s="7" t="s">
        <v>60</v>
      </c>
      <c r="I117" s="97" t="s">
        <v>103</v>
      </c>
      <c r="J117" s="72">
        <v>166</v>
      </c>
      <c r="K117" s="72">
        <f>166-K125</f>
        <v>129.57999999999998</v>
      </c>
      <c r="L117" s="72">
        <f>166-L125</f>
        <v>92.05</v>
      </c>
    </row>
    <row r="118" spans="1:15">
      <c r="A118" s="68" t="s">
        <v>19</v>
      </c>
      <c r="B118" s="65">
        <v>918</v>
      </c>
      <c r="C118" s="152" t="s">
        <v>32</v>
      </c>
      <c r="D118" s="152"/>
      <c r="E118" s="153"/>
      <c r="F118" s="83"/>
      <c r="G118" s="83"/>
      <c r="H118" s="83"/>
      <c r="I118" s="153"/>
      <c r="J118" s="151">
        <f t="shared" ref="J118:L123" si="29">J119</f>
        <v>2.2999999999999998</v>
      </c>
      <c r="K118" s="151">
        <f t="shared" si="29"/>
        <v>2.2999999999999998</v>
      </c>
      <c r="L118" s="151">
        <f t="shared" si="29"/>
        <v>2.2999999999999998</v>
      </c>
    </row>
    <row r="119" spans="1:15">
      <c r="A119" s="68" t="s">
        <v>61</v>
      </c>
      <c r="B119" s="65">
        <v>918</v>
      </c>
      <c r="C119" s="83">
        <v>13</v>
      </c>
      <c r="D119" s="83" t="s">
        <v>17</v>
      </c>
      <c r="E119" s="84"/>
      <c r="F119" s="83"/>
      <c r="G119" s="83"/>
      <c r="H119" s="83"/>
      <c r="I119" s="153"/>
      <c r="J119" s="151">
        <f t="shared" si="29"/>
        <v>2.2999999999999998</v>
      </c>
      <c r="K119" s="151">
        <f t="shared" si="29"/>
        <v>2.2999999999999998</v>
      </c>
      <c r="L119" s="151">
        <f t="shared" si="29"/>
        <v>2.2999999999999998</v>
      </c>
    </row>
    <row r="120" spans="1:15" ht="31.5">
      <c r="A120" s="102" t="s">
        <v>140</v>
      </c>
      <c r="B120" s="65">
        <v>918</v>
      </c>
      <c r="C120" s="7" t="s">
        <v>32</v>
      </c>
      <c r="D120" s="7" t="s">
        <v>17</v>
      </c>
      <c r="E120" s="6">
        <v>89</v>
      </c>
      <c r="F120" s="6"/>
      <c r="G120" s="7"/>
      <c r="H120" s="7"/>
      <c r="I120" s="97"/>
      <c r="J120" s="72">
        <f t="shared" si="29"/>
        <v>2.2999999999999998</v>
      </c>
      <c r="K120" s="72">
        <f t="shared" si="29"/>
        <v>2.2999999999999998</v>
      </c>
      <c r="L120" s="72">
        <f t="shared" si="29"/>
        <v>2.2999999999999998</v>
      </c>
    </row>
    <row r="121" spans="1:15" ht="47.25">
      <c r="A121" s="103" t="s">
        <v>141</v>
      </c>
      <c r="B121" s="65">
        <v>918</v>
      </c>
      <c r="C121" s="7" t="s">
        <v>32</v>
      </c>
      <c r="D121" s="7" t="s">
        <v>17</v>
      </c>
      <c r="E121" s="6">
        <v>89</v>
      </c>
      <c r="F121" s="6">
        <v>1</v>
      </c>
      <c r="G121" s="7"/>
      <c r="H121" s="7"/>
      <c r="I121" s="97"/>
      <c r="J121" s="72">
        <f t="shared" si="29"/>
        <v>2.2999999999999998</v>
      </c>
      <c r="K121" s="72">
        <f t="shared" si="29"/>
        <v>2.2999999999999998</v>
      </c>
      <c r="L121" s="72">
        <f t="shared" si="29"/>
        <v>2.2999999999999998</v>
      </c>
    </row>
    <row r="122" spans="1:15">
      <c r="A122" s="73" t="s">
        <v>62</v>
      </c>
      <c r="B122" s="65">
        <v>918</v>
      </c>
      <c r="C122" s="7">
        <v>13</v>
      </c>
      <c r="D122" s="7" t="s">
        <v>17</v>
      </c>
      <c r="E122" s="85">
        <v>89</v>
      </c>
      <c r="F122" s="7">
        <v>1</v>
      </c>
      <c r="G122" s="7" t="s">
        <v>37</v>
      </c>
      <c r="H122" s="7">
        <v>41240</v>
      </c>
      <c r="I122" s="97"/>
      <c r="J122" s="77">
        <f t="shared" si="29"/>
        <v>2.2999999999999998</v>
      </c>
      <c r="K122" s="77">
        <f t="shared" si="29"/>
        <v>2.2999999999999998</v>
      </c>
      <c r="L122" s="77">
        <f t="shared" si="29"/>
        <v>2.2999999999999998</v>
      </c>
    </row>
    <row r="123" spans="1:15">
      <c r="A123" s="73" t="s">
        <v>97</v>
      </c>
      <c r="B123" s="65">
        <v>918</v>
      </c>
      <c r="C123" s="7">
        <v>13</v>
      </c>
      <c r="D123" s="7" t="s">
        <v>17</v>
      </c>
      <c r="E123" s="85">
        <v>89</v>
      </c>
      <c r="F123" s="7">
        <v>1</v>
      </c>
      <c r="G123" s="7" t="s">
        <v>37</v>
      </c>
      <c r="H123" s="7" t="s">
        <v>67</v>
      </c>
      <c r="I123" s="97" t="s">
        <v>98</v>
      </c>
      <c r="J123" s="77">
        <f t="shared" si="29"/>
        <v>2.2999999999999998</v>
      </c>
      <c r="K123" s="77">
        <f t="shared" si="29"/>
        <v>2.2999999999999998</v>
      </c>
      <c r="L123" s="77">
        <f t="shared" si="29"/>
        <v>2.2999999999999998</v>
      </c>
    </row>
    <row r="124" spans="1:15">
      <c r="A124" s="78" t="s">
        <v>63</v>
      </c>
      <c r="B124" s="65">
        <v>918</v>
      </c>
      <c r="C124" s="7">
        <v>13</v>
      </c>
      <c r="D124" s="7" t="s">
        <v>17</v>
      </c>
      <c r="E124" s="85">
        <v>89</v>
      </c>
      <c r="F124" s="7">
        <v>1</v>
      </c>
      <c r="G124" s="7" t="s">
        <v>37</v>
      </c>
      <c r="H124" s="7">
        <v>41240</v>
      </c>
      <c r="I124" s="97">
        <v>730</v>
      </c>
      <c r="J124" s="77">
        <v>2.2999999999999998</v>
      </c>
      <c r="K124" s="77">
        <v>2.2999999999999998</v>
      </c>
      <c r="L124" s="77">
        <v>2.2999999999999998</v>
      </c>
    </row>
    <row r="125" spans="1:15" s="54" customFormat="1">
      <c r="A125" s="154" t="s">
        <v>212</v>
      </c>
      <c r="B125" s="65">
        <v>918</v>
      </c>
      <c r="C125" s="83" t="s">
        <v>163</v>
      </c>
      <c r="D125" s="83"/>
      <c r="E125" s="84"/>
      <c r="F125" s="83"/>
      <c r="G125" s="83"/>
      <c r="H125" s="83"/>
      <c r="I125" s="153"/>
      <c r="J125" s="88"/>
      <c r="K125" s="88">
        <f t="shared" ref="K125:L128" si="30">K126</f>
        <v>36.42</v>
      </c>
      <c r="L125" s="88">
        <f t="shared" si="30"/>
        <v>73.95</v>
      </c>
      <c r="M125" s="179"/>
      <c r="N125" s="184"/>
      <c r="O125" s="184"/>
    </row>
    <row r="126" spans="1:15" s="54" customFormat="1">
      <c r="A126" s="78" t="s">
        <v>212</v>
      </c>
      <c r="B126" s="65">
        <v>918</v>
      </c>
      <c r="C126" s="7" t="s">
        <v>163</v>
      </c>
      <c r="D126" s="7">
        <v>99</v>
      </c>
      <c r="E126" s="85"/>
      <c r="F126" s="7"/>
      <c r="G126" s="7"/>
      <c r="H126" s="7"/>
      <c r="I126" s="97"/>
      <c r="J126" s="35"/>
      <c r="K126" s="35">
        <f t="shared" si="30"/>
        <v>36.42</v>
      </c>
      <c r="L126" s="35">
        <f t="shared" si="30"/>
        <v>73.95</v>
      </c>
      <c r="M126" s="179"/>
      <c r="N126" s="184"/>
      <c r="O126" s="184"/>
    </row>
    <row r="127" spans="1:15" s="54" customFormat="1" ht="31.5">
      <c r="A127" s="70" t="s">
        <v>140</v>
      </c>
      <c r="B127" s="65">
        <v>918</v>
      </c>
      <c r="C127" s="7" t="s">
        <v>163</v>
      </c>
      <c r="D127" s="7">
        <v>99</v>
      </c>
      <c r="E127" s="7" t="s">
        <v>48</v>
      </c>
      <c r="F127" s="7" t="s">
        <v>35</v>
      </c>
      <c r="G127" s="7"/>
      <c r="H127" s="7"/>
      <c r="I127" s="97"/>
      <c r="J127" s="35"/>
      <c r="K127" s="35">
        <f t="shared" si="30"/>
        <v>36.42</v>
      </c>
      <c r="L127" s="35">
        <f t="shared" si="30"/>
        <v>73.95</v>
      </c>
      <c r="M127" s="179"/>
      <c r="N127" s="184"/>
      <c r="O127" s="184"/>
    </row>
    <row r="128" spans="1:15" s="54" customFormat="1" ht="47.25">
      <c r="A128" s="70" t="s">
        <v>141</v>
      </c>
      <c r="B128" s="65">
        <v>918</v>
      </c>
      <c r="C128" s="7" t="s">
        <v>163</v>
      </c>
      <c r="D128" s="7">
        <v>99</v>
      </c>
      <c r="E128" s="7" t="s">
        <v>48</v>
      </c>
      <c r="F128" s="7" t="s">
        <v>24</v>
      </c>
      <c r="G128" s="7"/>
      <c r="H128" s="7"/>
      <c r="I128" s="97"/>
      <c r="J128" s="35"/>
      <c r="K128" s="35">
        <f t="shared" si="30"/>
        <v>36.42</v>
      </c>
      <c r="L128" s="35">
        <f t="shared" si="30"/>
        <v>73.95</v>
      </c>
      <c r="M128" s="179"/>
      <c r="N128" s="184"/>
      <c r="O128" s="184"/>
    </row>
    <row r="129" spans="1:15" s="54" customFormat="1">
      <c r="A129" s="78" t="s">
        <v>212</v>
      </c>
      <c r="B129" s="65">
        <v>918</v>
      </c>
      <c r="C129" s="7" t="s">
        <v>163</v>
      </c>
      <c r="D129" s="7">
        <v>99</v>
      </c>
      <c r="E129" s="7" t="s">
        <v>48</v>
      </c>
      <c r="F129" s="7" t="s">
        <v>24</v>
      </c>
      <c r="G129" s="7" t="s">
        <v>37</v>
      </c>
      <c r="H129" s="7" t="s">
        <v>164</v>
      </c>
      <c r="I129" s="7"/>
      <c r="J129" s="34"/>
      <c r="K129" s="141">
        <f>K131</f>
        <v>36.42</v>
      </c>
      <c r="L129" s="141">
        <f>L131</f>
        <v>73.95</v>
      </c>
      <c r="M129" s="179"/>
      <c r="N129" s="184"/>
      <c r="O129" s="184"/>
    </row>
    <row r="130" spans="1:15" s="54" customFormat="1">
      <c r="A130" s="78" t="s">
        <v>112</v>
      </c>
      <c r="B130" s="65">
        <v>918</v>
      </c>
      <c r="C130" s="7" t="s">
        <v>163</v>
      </c>
      <c r="D130" s="7">
        <v>99</v>
      </c>
      <c r="E130" s="7" t="s">
        <v>48</v>
      </c>
      <c r="F130" s="7" t="s">
        <v>24</v>
      </c>
      <c r="G130" s="7" t="s">
        <v>37</v>
      </c>
      <c r="H130" s="7" t="s">
        <v>164</v>
      </c>
      <c r="I130" s="7" t="s">
        <v>113</v>
      </c>
      <c r="J130" s="34"/>
      <c r="K130" s="141">
        <f>K131</f>
        <v>36.42</v>
      </c>
      <c r="L130" s="141">
        <f>L131</f>
        <v>73.95</v>
      </c>
      <c r="M130" s="179"/>
      <c r="N130" s="184"/>
      <c r="O130" s="184"/>
    </row>
    <row r="131" spans="1:15" s="54" customFormat="1">
      <c r="A131" s="78" t="s">
        <v>47</v>
      </c>
      <c r="B131" s="65">
        <v>918</v>
      </c>
      <c r="C131" s="7" t="s">
        <v>163</v>
      </c>
      <c r="D131" s="7" t="s">
        <v>163</v>
      </c>
      <c r="E131" s="7" t="s">
        <v>48</v>
      </c>
      <c r="F131" s="7" t="s">
        <v>24</v>
      </c>
      <c r="G131" s="7" t="s">
        <v>37</v>
      </c>
      <c r="H131" s="7" t="s">
        <v>164</v>
      </c>
      <c r="I131" s="7" t="s">
        <v>49</v>
      </c>
      <c r="J131" s="34"/>
      <c r="K131" s="141">
        <v>36.42</v>
      </c>
      <c r="L131" s="141">
        <v>73.95</v>
      </c>
      <c r="M131" s="179"/>
      <c r="N131" s="184"/>
      <c r="O131" s="184"/>
    </row>
  </sheetData>
  <autoFilter ref="A6:L131"/>
  <mergeCells count="9">
    <mergeCell ref="J1:L1"/>
    <mergeCell ref="E4:H5"/>
    <mergeCell ref="A2:L2"/>
    <mergeCell ref="J4:L4"/>
    <mergeCell ref="A4:A5"/>
    <mergeCell ref="B4:B5"/>
    <mergeCell ref="C4:C5"/>
    <mergeCell ref="D4:D5"/>
    <mergeCell ref="I4:I5"/>
  </mergeCells>
  <phoneticPr fontId="6" type="noConversion"/>
  <conditionalFormatting sqref="G40">
    <cfRule type="expression" dxfId="126" priority="102" stopIfTrue="1">
      <formula>$C40=""</formula>
    </cfRule>
    <cfRule type="expression" dxfId="125" priority="103" stopIfTrue="1">
      <formula>$D40&lt;&gt;""</formula>
    </cfRule>
  </conditionalFormatting>
  <conditionalFormatting sqref="A40">
    <cfRule type="expression" dxfId="124" priority="99" stopIfTrue="1">
      <formula>$F40=""</formula>
    </cfRule>
    <cfRule type="expression" dxfId="123" priority="100" stopIfTrue="1">
      <formula>#REF!&lt;&gt;""</formula>
    </cfRule>
    <cfRule type="expression" dxfId="122" priority="101" stopIfTrue="1">
      <formula>AND($G40="",$F40&lt;&gt;"")</formula>
    </cfRule>
  </conditionalFormatting>
  <conditionalFormatting sqref="F40">
    <cfRule type="expression" dxfId="121" priority="97" stopIfTrue="1">
      <formula>$C40=""</formula>
    </cfRule>
    <cfRule type="expression" dxfId="120" priority="98" stopIfTrue="1">
      <formula>$D40&lt;&gt;""</formula>
    </cfRule>
  </conditionalFormatting>
  <conditionalFormatting sqref="F94:F98">
    <cfRule type="expression" dxfId="119" priority="84" stopIfTrue="1">
      <formula>$C94=""</formula>
    </cfRule>
    <cfRule type="expression" dxfId="118" priority="85" stopIfTrue="1">
      <formula>$D94&lt;&gt;""</formula>
    </cfRule>
  </conditionalFormatting>
  <conditionalFormatting sqref="G94:G99">
    <cfRule type="expression" dxfId="117" priority="82" stopIfTrue="1">
      <formula>$C94=""</formula>
    </cfRule>
    <cfRule type="expression" dxfId="116" priority="83" stopIfTrue="1">
      <formula>$D94&lt;&gt;""</formula>
    </cfRule>
  </conditionalFormatting>
  <conditionalFormatting sqref="A100 A103:A104 A106:A107">
    <cfRule type="expression" dxfId="115" priority="79" stopIfTrue="1">
      <formula>$F100=""</formula>
    </cfRule>
    <cfRule type="expression" dxfId="114" priority="81" stopIfTrue="1">
      <formula>AND($G100="",$F100&lt;&gt;"")</formula>
    </cfRule>
  </conditionalFormatting>
  <conditionalFormatting sqref="F94:F98">
    <cfRule type="expression" dxfId="113" priority="61" stopIfTrue="1">
      <formula>$C94=""</formula>
    </cfRule>
    <cfRule type="expression" dxfId="112" priority="62" stopIfTrue="1">
      <formula>$D94&lt;&gt;""</formula>
    </cfRule>
  </conditionalFormatting>
  <conditionalFormatting sqref="G94:G99">
    <cfRule type="expression" dxfId="111" priority="59" stopIfTrue="1">
      <formula>$C94=""</formula>
    </cfRule>
    <cfRule type="expression" dxfId="110" priority="60" stopIfTrue="1">
      <formula>$D94&lt;&gt;""</formula>
    </cfRule>
  </conditionalFormatting>
  <conditionalFormatting sqref="A40">
    <cfRule type="expression" dxfId="109" priority="56" stopIfTrue="1">
      <formula>$F40=""</formula>
    </cfRule>
    <cfRule type="expression" dxfId="108" priority="57" stopIfTrue="1">
      <formula>#REF!&lt;&gt;""</formula>
    </cfRule>
    <cfRule type="expression" dxfId="107" priority="58" stopIfTrue="1">
      <formula>AND($G40="",$F40&lt;&gt;"")</formula>
    </cfRule>
  </conditionalFormatting>
  <conditionalFormatting sqref="G40">
    <cfRule type="expression" dxfId="106" priority="54" stopIfTrue="1">
      <formula>$C40=""</formula>
    </cfRule>
    <cfRule type="expression" dxfId="105" priority="55" stopIfTrue="1">
      <formula>$D40&lt;&gt;""</formula>
    </cfRule>
  </conditionalFormatting>
  <conditionalFormatting sqref="F40">
    <cfRule type="expression" dxfId="104" priority="52" stopIfTrue="1">
      <formula>$C40=""</formula>
    </cfRule>
    <cfRule type="expression" dxfId="103" priority="53" stopIfTrue="1">
      <formula>$D40&lt;&gt;""</formula>
    </cfRule>
  </conditionalFormatting>
  <conditionalFormatting sqref="A37">
    <cfRule type="expression" dxfId="102" priority="28" stopIfTrue="1">
      <formula>$F37=""</formula>
    </cfRule>
    <cfRule type="expression" dxfId="101" priority="29" stopIfTrue="1">
      <formula>#REF!&lt;&gt;""</formula>
    </cfRule>
    <cfRule type="expression" dxfId="100" priority="30" stopIfTrue="1">
      <formula>AND($G37="",$F37&lt;&gt;"")</formula>
    </cfRule>
  </conditionalFormatting>
  <conditionalFormatting sqref="A37">
    <cfRule type="expression" dxfId="99" priority="25" stopIfTrue="1">
      <formula>$F37=""</formula>
    </cfRule>
    <cfRule type="expression" dxfId="98" priority="26" stopIfTrue="1">
      <formula>#REF!&lt;&gt;""</formula>
    </cfRule>
    <cfRule type="expression" dxfId="97" priority="27" stopIfTrue="1">
      <formula>AND($G37="",$F37&lt;&gt;"")</formula>
    </cfRule>
  </conditionalFormatting>
  <conditionalFormatting sqref="A46">
    <cfRule type="expression" dxfId="96" priority="22" stopIfTrue="1">
      <formula>$F46=""</formula>
    </cfRule>
    <cfRule type="expression" dxfId="95" priority="23" stopIfTrue="1">
      <formula>$H46&lt;&gt;""</formula>
    </cfRule>
    <cfRule type="expression" dxfId="94" priority="24" stopIfTrue="1">
      <formula>AND($G46="",$F46&lt;&gt;"")</formula>
    </cfRule>
  </conditionalFormatting>
  <conditionalFormatting sqref="C46">
    <cfRule type="expression" dxfId="93" priority="19" stopIfTrue="1">
      <formula>$F46=""</formula>
    </cfRule>
    <cfRule type="expression" dxfId="92" priority="20" stopIfTrue="1">
      <formula>#REF!&lt;&gt;""</formula>
    </cfRule>
    <cfRule type="expression" dxfId="91" priority="21" stopIfTrue="1">
      <formula>AND($G46="",$F46&lt;&gt;"")</formula>
    </cfRule>
  </conditionalFormatting>
  <conditionalFormatting sqref="F95 G95:G96">
    <cfRule type="expression" dxfId="90" priority="17" stopIfTrue="1">
      <formula>$C95=""</formula>
    </cfRule>
    <cfRule type="expression" dxfId="89" priority="18" stopIfTrue="1">
      <formula>$D95&lt;&gt;""</formula>
    </cfRule>
  </conditionalFormatting>
  <conditionalFormatting sqref="A97 A101">
    <cfRule type="expression" dxfId="88" priority="15" stopIfTrue="1">
      <formula>$F97=""</formula>
    </cfRule>
    <cfRule type="expression" dxfId="87" priority="16" stopIfTrue="1">
      <formula>AND($G97="",$F97&lt;&gt;"")</formula>
    </cfRule>
  </conditionalFormatting>
  <conditionalFormatting sqref="A101">
    <cfRule type="expression" dxfId="86" priority="13" stopIfTrue="1">
      <formula>$F101=""</formula>
    </cfRule>
    <cfRule type="expression" dxfId="85" priority="14" stopIfTrue="1">
      <formula>AND($G101="",$F101&lt;&gt;"")</formula>
    </cfRule>
  </conditionalFormatting>
  <conditionalFormatting sqref="A97">
    <cfRule type="expression" dxfId="84" priority="11" stopIfTrue="1">
      <formula>$F97=""</formula>
    </cfRule>
    <cfRule type="expression" dxfId="83" priority="12" stopIfTrue="1">
      <formula>AND($G97="",$F97&lt;&gt;"")</formula>
    </cfRule>
  </conditionalFormatting>
  <conditionalFormatting sqref="A101">
    <cfRule type="expression" dxfId="82" priority="9" stopIfTrue="1">
      <formula>$F101=""</formula>
    </cfRule>
    <cfRule type="expression" dxfId="81" priority="10" stopIfTrue="1">
      <formula>AND($G101="",$F101&lt;&gt;"")</formula>
    </cfRule>
  </conditionalFormatting>
  <conditionalFormatting sqref="A101">
    <cfRule type="expression" dxfId="80" priority="7" stopIfTrue="1">
      <formula>$F101=""</formula>
    </cfRule>
    <cfRule type="expression" dxfId="79" priority="8" stopIfTrue="1">
      <formula>AND($G101="",$F101&lt;&gt;"")</formula>
    </cfRule>
  </conditionalFormatting>
  <conditionalFormatting sqref="F104:G107">
    <cfRule type="expression" dxfId="78" priority="5" stopIfTrue="1">
      <formula>$C104=""</formula>
    </cfRule>
    <cfRule type="expression" dxfId="77" priority="6" stopIfTrue="1">
      <formula>$D104&lt;&gt;""</formula>
    </cfRule>
  </conditionalFormatting>
  <pageMargins left="0.78740157480314965" right="0.78740157480314965" top="0.51181102362204722" bottom="0.39370078740157483" header="0.51181102362204722" footer="0.51181102362204722"/>
  <pageSetup paperSize="9" scale="45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3" stopIfTrue="1" id="{30FC685B-AB8A-45B6-9B61-F294FB9198A3}">
            <xm:f>[1]Лист1!#REF!&lt;&gt;""</xm:f>
            <x14:dxf>
              <font>
                <b val="0"/>
                <i/>
                <condense val="0"/>
                <extend val="0"/>
              </font>
            </x14:dxf>
          </x14:cfRule>
          <xm:sqref>A100 A103</xm:sqref>
        </x14:conditionalFormatting>
        <x14:conditionalFormatting xmlns:xm="http://schemas.microsoft.com/office/excel/2006/main">
          <x14:cfRule type="expression" priority="37" stopIfTrue="1" id="{14DF0874-CBA1-4D17-954B-838B14FC9EBE}">
            <xm:f>[1]Лист1!#REF!&lt;&gt;""</xm:f>
            <x14:dxf>
              <font>
                <b val="0"/>
                <i/>
                <condense val="0"/>
                <extend val="0"/>
              </font>
            </x14:dxf>
          </x14:cfRule>
          <xm:sqref>A103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M130"/>
  <sheetViews>
    <sheetView view="pageBreakPreview" topLeftCell="A93" zoomScaleNormal="75" zoomScaleSheetLayoutView="100" workbookViewId="0">
      <selection activeCell="A104" sqref="A104"/>
    </sheetView>
  </sheetViews>
  <sheetFormatPr defaultColWidth="8.5703125" defaultRowHeight="15.75"/>
  <cols>
    <col min="1" max="1" width="73.5703125" style="57" customWidth="1"/>
    <col min="2" max="2" width="6.7109375" style="58" customWidth="1"/>
    <col min="3" max="3" width="6.28515625" style="58" customWidth="1"/>
    <col min="4" max="4" width="6.5703125" style="58" customWidth="1"/>
    <col min="5" max="5" width="5.140625" style="58" customWidth="1"/>
    <col min="6" max="6" width="6" style="58" customWidth="1"/>
    <col min="7" max="7" width="10" style="58" customWidth="1"/>
    <col min="8" max="8" width="6" style="58" customWidth="1"/>
    <col min="9" max="9" width="13.7109375" style="58" customWidth="1"/>
    <col min="10" max="10" width="13.7109375" style="54" customWidth="1"/>
    <col min="11" max="11" width="13.5703125" style="54" customWidth="1"/>
    <col min="12" max="12" width="61.85546875" style="59" customWidth="1"/>
    <col min="13" max="13" width="11" style="54" customWidth="1"/>
    <col min="14" max="16384" width="8.5703125" style="54"/>
  </cols>
  <sheetData>
    <row r="1" spans="1:13" ht="114" customHeight="1">
      <c r="C1" s="225"/>
      <c r="D1" s="225"/>
      <c r="E1" s="225"/>
      <c r="G1" s="17"/>
      <c r="H1" s="17"/>
      <c r="I1" s="225" t="s">
        <v>237</v>
      </c>
      <c r="J1" s="225"/>
      <c r="K1" s="225"/>
      <c r="L1" s="17"/>
      <c r="M1" s="17"/>
    </row>
    <row r="2" spans="1:13" ht="78.75" customHeight="1">
      <c r="A2" s="234" t="s">
        <v>238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</row>
    <row r="3" spans="1:13" ht="18.75" customHeight="1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58" t="s">
        <v>186</v>
      </c>
    </row>
    <row r="4" spans="1:13" ht="16.5" customHeight="1">
      <c r="A4" s="235" t="s">
        <v>13</v>
      </c>
      <c r="B4" s="235" t="s">
        <v>14</v>
      </c>
      <c r="C4" s="235" t="s">
        <v>182</v>
      </c>
      <c r="D4" s="235" t="s">
        <v>183</v>
      </c>
      <c r="E4" s="235"/>
      <c r="F4" s="235"/>
      <c r="G4" s="235"/>
      <c r="H4" s="235" t="s">
        <v>184</v>
      </c>
      <c r="I4" s="235" t="s">
        <v>64</v>
      </c>
      <c r="J4" s="235"/>
      <c r="K4" s="235"/>
    </row>
    <row r="5" spans="1:13" ht="21.75" customHeight="1">
      <c r="A5" s="233" t="s">
        <v>185</v>
      </c>
      <c r="B5" s="233" t="s">
        <v>185</v>
      </c>
      <c r="C5" s="233" t="s">
        <v>185</v>
      </c>
      <c r="D5" s="233" t="s">
        <v>185</v>
      </c>
      <c r="E5" s="233"/>
      <c r="F5" s="233"/>
      <c r="G5" s="233"/>
      <c r="H5" s="233" t="s">
        <v>185</v>
      </c>
      <c r="I5" s="189" t="s">
        <v>213</v>
      </c>
      <c r="J5" s="189" t="s">
        <v>216</v>
      </c>
      <c r="K5" s="189" t="s">
        <v>224</v>
      </c>
    </row>
    <row r="6" spans="1:13" ht="14.25" customHeight="1">
      <c r="A6" s="60">
        <v>1</v>
      </c>
      <c r="B6" s="60">
        <v>2</v>
      </c>
      <c r="C6" s="60">
        <v>3</v>
      </c>
      <c r="D6" s="60">
        <v>4</v>
      </c>
      <c r="E6" s="60">
        <v>5</v>
      </c>
      <c r="F6" s="60">
        <v>6</v>
      </c>
      <c r="G6" s="60">
        <v>7</v>
      </c>
      <c r="H6" s="60">
        <v>8</v>
      </c>
      <c r="I6" s="55">
        <v>9</v>
      </c>
      <c r="J6" s="55">
        <v>10</v>
      </c>
      <c r="K6" s="55">
        <v>11</v>
      </c>
    </row>
    <row r="7" spans="1:13" ht="18" customHeight="1">
      <c r="A7" s="61" t="s">
        <v>23</v>
      </c>
      <c r="B7" s="62"/>
      <c r="C7" s="62"/>
      <c r="D7" s="62"/>
      <c r="E7" s="62"/>
      <c r="F7" s="62"/>
      <c r="G7" s="62"/>
      <c r="H7" s="62"/>
      <c r="I7" s="63">
        <f>I8+I54+I80+I86+I110+I117+I63</f>
        <v>8287.6312599999983</v>
      </c>
      <c r="J7" s="63">
        <f>J8+J54+J80+J86+J110+J117+J128+J63</f>
        <v>2311.7894500000002</v>
      </c>
      <c r="K7" s="63">
        <f>K8+K54+K80+K86+K110+K117+K128</f>
        <v>2388.8376900000003</v>
      </c>
    </row>
    <row r="8" spans="1:13" ht="18" customHeight="1">
      <c r="A8" s="64" t="s">
        <v>16</v>
      </c>
      <c r="B8" s="65" t="s">
        <v>17</v>
      </c>
      <c r="C8" s="65"/>
      <c r="D8" s="66"/>
      <c r="E8" s="66"/>
      <c r="F8" s="66"/>
      <c r="G8" s="66"/>
      <c r="H8" s="67"/>
      <c r="I8" s="151">
        <f>I9+I18+I39+I45</f>
        <v>2309.3336599999998</v>
      </c>
      <c r="J8" s="151">
        <f>J9+J18+J39+J45</f>
        <v>1089.2894500000002</v>
      </c>
      <c r="K8" s="151">
        <f>K9+K18+K39+K45</f>
        <v>1137.3376900000001</v>
      </c>
    </row>
    <row r="9" spans="1:13" ht="31.5">
      <c r="A9" s="68" t="s">
        <v>33</v>
      </c>
      <c r="B9" s="66" t="s">
        <v>17</v>
      </c>
      <c r="C9" s="66" t="s">
        <v>28</v>
      </c>
      <c r="D9" s="66"/>
      <c r="E9" s="66"/>
      <c r="F9" s="66"/>
      <c r="G9" s="66"/>
      <c r="H9" s="69"/>
      <c r="I9" s="151">
        <f t="shared" ref="I9:K13" si="0">I10</f>
        <v>640.1</v>
      </c>
      <c r="J9" s="151">
        <f t="shared" si="0"/>
        <v>405</v>
      </c>
      <c r="K9" s="151">
        <f t="shared" si="0"/>
        <v>385</v>
      </c>
    </row>
    <row r="10" spans="1:13">
      <c r="A10" s="70" t="s">
        <v>143</v>
      </c>
      <c r="B10" s="6" t="s">
        <v>17</v>
      </c>
      <c r="C10" s="6" t="s">
        <v>28</v>
      </c>
      <c r="D10" s="6" t="s">
        <v>34</v>
      </c>
      <c r="E10" s="6"/>
      <c r="F10" s="6"/>
      <c r="G10" s="6"/>
      <c r="H10" s="71"/>
      <c r="I10" s="72">
        <f t="shared" si="0"/>
        <v>640.1</v>
      </c>
      <c r="J10" s="72">
        <f t="shared" si="0"/>
        <v>405</v>
      </c>
      <c r="K10" s="72">
        <f t="shared" si="0"/>
        <v>385</v>
      </c>
    </row>
    <row r="11" spans="1:13">
      <c r="A11" s="73" t="s">
        <v>139</v>
      </c>
      <c r="B11" s="6" t="s">
        <v>17</v>
      </c>
      <c r="C11" s="6" t="s">
        <v>28</v>
      </c>
      <c r="D11" s="6">
        <v>65</v>
      </c>
      <c r="E11" s="6">
        <v>1</v>
      </c>
      <c r="F11" s="6"/>
      <c r="G11" s="6"/>
      <c r="H11" s="71"/>
      <c r="I11" s="72">
        <f>I12+I15</f>
        <v>640.1</v>
      </c>
      <c r="J11" s="72">
        <f t="shared" si="0"/>
        <v>405</v>
      </c>
      <c r="K11" s="72">
        <f t="shared" si="0"/>
        <v>385</v>
      </c>
    </row>
    <row r="12" spans="1:13">
      <c r="A12" s="74" t="s">
        <v>118</v>
      </c>
      <c r="B12" s="7" t="s">
        <v>17</v>
      </c>
      <c r="C12" s="7" t="s">
        <v>28</v>
      </c>
      <c r="D12" s="7" t="s">
        <v>34</v>
      </c>
      <c r="E12" s="7" t="s">
        <v>24</v>
      </c>
      <c r="F12" s="7" t="s">
        <v>37</v>
      </c>
      <c r="G12" s="7" t="s">
        <v>38</v>
      </c>
      <c r="H12" s="71"/>
      <c r="I12" s="72">
        <f t="shared" si="0"/>
        <v>525</v>
      </c>
      <c r="J12" s="72">
        <f t="shared" si="0"/>
        <v>405</v>
      </c>
      <c r="K12" s="72">
        <f t="shared" si="0"/>
        <v>385</v>
      </c>
    </row>
    <row r="13" spans="1:13" ht="63">
      <c r="A13" s="74" t="s">
        <v>108</v>
      </c>
      <c r="B13" s="7" t="s">
        <v>17</v>
      </c>
      <c r="C13" s="7" t="s">
        <v>28</v>
      </c>
      <c r="D13" s="7" t="s">
        <v>34</v>
      </c>
      <c r="E13" s="7" t="s">
        <v>24</v>
      </c>
      <c r="F13" s="7" t="s">
        <v>37</v>
      </c>
      <c r="G13" s="7" t="s">
        <v>38</v>
      </c>
      <c r="H13" s="71" t="s">
        <v>110</v>
      </c>
      <c r="I13" s="72">
        <f t="shared" si="0"/>
        <v>525</v>
      </c>
      <c r="J13" s="72">
        <f t="shared" si="0"/>
        <v>405</v>
      </c>
      <c r="K13" s="72">
        <f t="shared" si="0"/>
        <v>385</v>
      </c>
    </row>
    <row r="14" spans="1:13" ht="36" customHeight="1">
      <c r="A14" s="74" t="s">
        <v>109</v>
      </c>
      <c r="B14" s="7" t="s">
        <v>17</v>
      </c>
      <c r="C14" s="7" t="s">
        <v>28</v>
      </c>
      <c r="D14" s="7" t="s">
        <v>34</v>
      </c>
      <c r="E14" s="7" t="s">
        <v>24</v>
      </c>
      <c r="F14" s="7" t="s">
        <v>37</v>
      </c>
      <c r="G14" s="7" t="s">
        <v>38</v>
      </c>
      <c r="H14" s="71" t="s">
        <v>111</v>
      </c>
      <c r="I14" s="72">
        <f>'Прил 2'!J15</f>
        <v>525</v>
      </c>
      <c r="J14" s="72">
        <f>'Прил 2'!K15</f>
        <v>405</v>
      </c>
      <c r="K14" s="72">
        <f>'Прил 2'!L15</f>
        <v>385</v>
      </c>
    </row>
    <row r="15" spans="1:13" ht="39" customHeight="1">
      <c r="A15" s="8" t="s">
        <v>195</v>
      </c>
      <c r="B15" s="163" t="s">
        <v>17</v>
      </c>
      <c r="C15" s="163" t="s">
        <v>28</v>
      </c>
      <c r="D15" s="163" t="s">
        <v>34</v>
      </c>
      <c r="E15" s="163" t="s">
        <v>24</v>
      </c>
      <c r="F15" s="163" t="s">
        <v>37</v>
      </c>
      <c r="G15" s="163" t="s">
        <v>196</v>
      </c>
      <c r="H15" s="164"/>
      <c r="I15" s="72">
        <f>I16</f>
        <v>115.1</v>
      </c>
      <c r="J15" s="72">
        <f t="shared" ref="J15:K16" si="1">J16</f>
        <v>0</v>
      </c>
      <c r="K15" s="72">
        <f t="shared" si="1"/>
        <v>0</v>
      </c>
    </row>
    <row r="16" spans="1:13" ht="51.75" customHeight="1">
      <c r="A16" s="165" t="s">
        <v>108</v>
      </c>
      <c r="B16" s="163" t="s">
        <v>17</v>
      </c>
      <c r="C16" s="163" t="s">
        <v>28</v>
      </c>
      <c r="D16" s="163" t="s">
        <v>34</v>
      </c>
      <c r="E16" s="163" t="s">
        <v>24</v>
      </c>
      <c r="F16" s="163" t="s">
        <v>37</v>
      </c>
      <c r="G16" s="163" t="s">
        <v>196</v>
      </c>
      <c r="H16" s="164" t="s">
        <v>110</v>
      </c>
      <c r="I16" s="72">
        <f>I17</f>
        <v>115.1</v>
      </c>
      <c r="J16" s="72">
        <f t="shared" si="1"/>
        <v>0</v>
      </c>
      <c r="K16" s="72">
        <f t="shared" si="1"/>
        <v>0</v>
      </c>
    </row>
    <row r="17" spans="1:12" ht="37.5" customHeight="1">
      <c r="A17" s="165" t="s">
        <v>109</v>
      </c>
      <c r="B17" s="163" t="s">
        <v>17</v>
      </c>
      <c r="C17" s="163" t="s">
        <v>28</v>
      </c>
      <c r="D17" s="163" t="s">
        <v>34</v>
      </c>
      <c r="E17" s="163" t="s">
        <v>24</v>
      </c>
      <c r="F17" s="163" t="s">
        <v>37</v>
      </c>
      <c r="G17" s="163" t="s">
        <v>196</v>
      </c>
      <c r="H17" s="164" t="s">
        <v>111</v>
      </c>
      <c r="I17" s="72">
        <f>'Прил 2'!J18</f>
        <v>115.1</v>
      </c>
      <c r="J17" s="72">
        <f>'Прил 2'!K18</f>
        <v>0</v>
      </c>
      <c r="K17" s="72">
        <f>'Прил 2'!L18</f>
        <v>0</v>
      </c>
    </row>
    <row r="18" spans="1:12" ht="47.25">
      <c r="A18" s="75" t="s">
        <v>65</v>
      </c>
      <c r="B18" s="66" t="s">
        <v>17</v>
      </c>
      <c r="C18" s="66" t="s">
        <v>18</v>
      </c>
      <c r="D18" s="66"/>
      <c r="E18" s="66"/>
      <c r="F18" s="66"/>
      <c r="G18" s="66"/>
      <c r="H18" s="69"/>
      <c r="I18" s="151">
        <f>I19+I34</f>
        <v>1668.7336599999999</v>
      </c>
      <c r="J18" s="151">
        <f>J19+J34</f>
        <v>678.7894500000001</v>
      </c>
      <c r="K18" s="151">
        <f>K19+K34</f>
        <v>746.83769000000007</v>
      </c>
    </row>
    <row r="19" spans="1:12">
      <c r="A19" s="70" t="s">
        <v>143</v>
      </c>
      <c r="B19" s="6" t="s">
        <v>17</v>
      </c>
      <c r="C19" s="6" t="s">
        <v>18</v>
      </c>
      <c r="D19" s="6" t="s">
        <v>34</v>
      </c>
      <c r="E19" s="6"/>
      <c r="F19" s="6"/>
      <c r="G19" s="6"/>
      <c r="H19" s="71"/>
      <c r="I19" s="72">
        <f>I20</f>
        <v>1668.13366</v>
      </c>
      <c r="J19" s="72">
        <f>J20</f>
        <v>678.08945000000006</v>
      </c>
      <c r="K19" s="72">
        <f>K20</f>
        <v>746.13769000000002</v>
      </c>
    </row>
    <row r="20" spans="1:12" ht="31.5">
      <c r="A20" s="70" t="s">
        <v>144</v>
      </c>
      <c r="B20" s="7" t="s">
        <v>17</v>
      </c>
      <c r="C20" s="7" t="s">
        <v>18</v>
      </c>
      <c r="D20" s="7" t="s">
        <v>34</v>
      </c>
      <c r="E20" s="7" t="s">
        <v>25</v>
      </c>
      <c r="F20" s="6"/>
      <c r="G20" s="6"/>
      <c r="H20" s="71"/>
      <c r="I20" s="72">
        <f>I21+I24+I29</f>
        <v>1668.13366</v>
      </c>
      <c r="J20" s="72">
        <f t="shared" ref="J20:K20" si="2">J21+J24</f>
        <v>678.08945000000006</v>
      </c>
      <c r="K20" s="72">
        <f t="shared" si="2"/>
        <v>746.13769000000002</v>
      </c>
    </row>
    <row r="21" spans="1:12" ht="33" customHeight="1">
      <c r="A21" s="74" t="s">
        <v>39</v>
      </c>
      <c r="B21" s="7" t="s">
        <v>17</v>
      </c>
      <c r="C21" s="7" t="s">
        <v>18</v>
      </c>
      <c r="D21" s="7" t="s">
        <v>34</v>
      </c>
      <c r="E21" s="7" t="s">
        <v>25</v>
      </c>
      <c r="F21" s="7" t="s">
        <v>37</v>
      </c>
      <c r="G21" s="7" t="s">
        <v>40</v>
      </c>
      <c r="H21" s="71"/>
      <c r="I21" s="72">
        <f t="shared" ref="I21:K22" si="3">I22</f>
        <v>710.2</v>
      </c>
      <c r="J21" s="72">
        <f t="shared" si="3"/>
        <v>597.20000000000005</v>
      </c>
      <c r="K21" s="72">
        <f t="shared" si="3"/>
        <v>695.2</v>
      </c>
    </row>
    <row r="22" spans="1:12" ht="63">
      <c r="A22" s="74" t="s">
        <v>108</v>
      </c>
      <c r="B22" s="7" t="s">
        <v>17</v>
      </c>
      <c r="C22" s="7" t="s">
        <v>18</v>
      </c>
      <c r="D22" s="7" t="s">
        <v>34</v>
      </c>
      <c r="E22" s="7" t="s">
        <v>25</v>
      </c>
      <c r="F22" s="7" t="s">
        <v>37</v>
      </c>
      <c r="G22" s="7" t="s">
        <v>40</v>
      </c>
      <c r="H22" s="71" t="s">
        <v>110</v>
      </c>
      <c r="I22" s="72">
        <f t="shared" si="3"/>
        <v>710.2</v>
      </c>
      <c r="J22" s="72">
        <f t="shared" si="3"/>
        <v>597.20000000000005</v>
      </c>
      <c r="K22" s="72">
        <f t="shared" si="3"/>
        <v>695.2</v>
      </c>
    </row>
    <row r="23" spans="1:12" ht="31.5">
      <c r="A23" s="74" t="s">
        <v>109</v>
      </c>
      <c r="B23" s="7" t="s">
        <v>17</v>
      </c>
      <c r="C23" s="7" t="s">
        <v>18</v>
      </c>
      <c r="D23" s="7" t="s">
        <v>34</v>
      </c>
      <c r="E23" s="7" t="s">
        <v>25</v>
      </c>
      <c r="F23" s="7" t="s">
        <v>37</v>
      </c>
      <c r="G23" s="7" t="s">
        <v>40</v>
      </c>
      <c r="H23" s="71" t="s">
        <v>111</v>
      </c>
      <c r="I23" s="72">
        <f>'Прил 2'!J24</f>
        <v>710.2</v>
      </c>
      <c r="J23" s="72">
        <f>'Прил 2'!K24</f>
        <v>597.20000000000005</v>
      </c>
      <c r="K23" s="72">
        <f>'Прил 2'!L24</f>
        <v>695.2</v>
      </c>
    </row>
    <row r="24" spans="1:12" s="58" customFormat="1" ht="31.5">
      <c r="A24" s="73" t="s">
        <v>221</v>
      </c>
      <c r="B24" s="7" t="s">
        <v>17</v>
      </c>
      <c r="C24" s="7" t="s">
        <v>18</v>
      </c>
      <c r="D24" s="7" t="s">
        <v>34</v>
      </c>
      <c r="E24" s="7" t="s">
        <v>25</v>
      </c>
      <c r="F24" s="7" t="s">
        <v>37</v>
      </c>
      <c r="G24" s="7" t="s">
        <v>41</v>
      </c>
      <c r="H24" s="71"/>
      <c r="I24" s="72">
        <f>I25+I27</f>
        <v>482.12466000000001</v>
      </c>
      <c r="J24" s="72">
        <f>J25+J27</f>
        <v>80.889449999999997</v>
      </c>
      <c r="K24" s="72">
        <f>K25+K27</f>
        <v>50.937690000000003</v>
      </c>
      <c r="L24" s="76"/>
    </row>
    <row r="25" spans="1:12" s="36" customFormat="1" ht="31.5">
      <c r="A25" s="73" t="s">
        <v>104</v>
      </c>
      <c r="B25" s="7" t="s">
        <v>17</v>
      </c>
      <c r="C25" s="7" t="s">
        <v>18</v>
      </c>
      <c r="D25" s="7" t="s">
        <v>34</v>
      </c>
      <c r="E25" s="7" t="s">
        <v>25</v>
      </c>
      <c r="F25" s="7" t="s">
        <v>37</v>
      </c>
      <c r="G25" s="7" t="s">
        <v>41</v>
      </c>
      <c r="H25" s="71" t="s">
        <v>106</v>
      </c>
      <c r="I25" s="33">
        <f t="shared" ref="I25:K25" si="4">I26</f>
        <v>452.12466000000001</v>
      </c>
      <c r="J25" s="33">
        <f t="shared" si="4"/>
        <v>50.889449999999997</v>
      </c>
      <c r="K25" s="33">
        <f t="shared" si="4"/>
        <v>20.93769</v>
      </c>
      <c r="L25" s="59"/>
    </row>
    <row r="26" spans="1:12" s="36" customFormat="1" ht="31.5">
      <c r="A26" s="73" t="s">
        <v>105</v>
      </c>
      <c r="B26" s="7" t="s">
        <v>17</v>
      </c>
      <c r="C26" s="7" t="s">
        <v>18</v>
      </c>
      <c r="D26" s="7" t="s">
        <v>34</v>
      </c>
      <c r="E26" s="7" t="s">
        <v>25</v>
      </c>
      <c r="F26" s="7" t="s">
        <v>37</v>
      </c>
      <c r="G26" s="7" t="s">
        <v>41</v>
      </c>
      <c r="H26" s="6" t="s">
        <v>107</v>
      </c>
      <c r="I26" s="77">
        <f>'Прил 2'!J27</f>
        <v>452.12466000000001</v>
      </c>
      <c r="J26" s="77">
        <f>'Прил 2'!K27</f>
        <v>50.889449999999997</v>
      </c>
      <c r="K26" s="77">
        <f>'Прил 2'!L27</f>
        <v>20.93769</v>
      </c>
      <c r="L26" s="59"/>
    </row>
    <row r="27" spans="1:12" s="36" customFormat="1">
      <c r="A27" s="78" t="s">
        <v>112</v>
      </c>
      <c r="B27" s="6" t="s">
        <v>17</v>
      </c>
      <c r="C27" s="6" t="s">
        <v>18</v>
      </c>
      <c r="D27" s="7" t="s">
        <v>116</v>
      </c>
      <c r="E27" s="7" t="s">
        <v>25</v>
      </c>
      <c r="F27" s="7" t="s">
        <v>37</v>
      </c>
      <c r="G27" s="7" t="s">
        <v>41</v>
      </c>
      <c r="H27" s="79" t="s">
        <v>113</v>
      </c>
      <c r="I27" s="77">
        <f>I28</f>
        <v>30</v>
      </c>
      <c r="J27" s="77">
        <f>J28</f>
        <v>30</v>
      </c>
      <c r="K27" s="77">
        <f>K28</f>
        <v>30</v>
      </c>
      <c r="L27" s="59" t="s">
        <v>26</v>
      </c>
    </row>
    <row r="28" spans="1:12" s="36" customFormat="1">
      <c r="A28" s="78" t="s">
        <v>115</v>
      </c>
      <c r="B28" s="6" t="s">
        <v>17</v>
      </c>
      <c r="C28" s="6" t="s">
        <v>18</v>
      </c>
      <c r="D28" s="6">
        <v>66</v>
      </c>
      <c r="E28" s="7" t="s">
        <v>25</v>
      </c>
      <c r="F28" s="7" t="s">
        <v>37</v>
      </c>
      <c r="G28" s="7" t="s">
        <v>41</v>
      </c>
      <c r="H28" s="79" t="s">
        <v>117</v>
      </c>
      <c r="I28" s="77">
        <f>'Прил 2'!J29</f>
        <v>30</v>
      </c>
      <c r="J28" s="77">
        <f>'Прил 2'!K29</f>
        <v>30</v>
      </c>
      <c r="K28" s="77">
        <f>'Прил 2'!L29</f>
        <v>30</v>
      </c>
      <c r="L28" s="59"/>
    </row>
    <row r="29" spans="1:12" s="36" customFormat="1" ht="45.75" customHeight="1">
      <c r="A29" s="8" t="s">
        <v>195</v>
      </c>
      <c r="B29" s="166" t="s">
        <v>17</v>
      </c>
      <c r="C29" s="166" t="s">
        <v>18</v>
      </c>
      <c r="D29" s="164" t="s">
        <v>34</v>
      </c>
      <c r="E29" s="163" t="s">
        <v>25</v>
      </c>
      <c r="F29" s="163" t="s">
        <v>37</v>
      </c>
      <c r="G29" s="163" t="s">
        <v>196</v>
      </c>
      <c r="H29" s="167"/>
      <c r="I29" s="77">
        <f>I30+I32</f>
        <v>475.80900000000003</v>
      </c>
      <c r="J29" s="77">
        <f t="shared" ref="J29:K30" si="5">J30</f>
        <v>0</v>
      </c>
      <c r="K29" s="77">
        <f t="shared" si="5"/>
        <v>0</v>
      </c>
      <c r="L29" s="59"/>
    </row>
    <row r="30" spans="1:12" s="36" customFormat="1" ht="66" customHeight="1">
      <c r="A30" s="165" t="s">
        <v>108</v>
      </c>
      <c r="B30" s="166" t="s">
        <v>17</v>
      </c>
      <c r="C30" s="166" t="s">
        <v>18</v>
      </c>
      <c r="D30" s="164" t="s">
        <v>34</v>
      </c>
      <c r="E30" s="163" t="s">
        <v>25</v>
      </c>
      <c r="F30" s="163" t="s">
        <v>37</v>
      </c>
      <c r="G30" s="163" t="s">
        <v>196</v>
      </c>
      <c r="H30" s="167" t="s">
        <v>110</v>
      </c>
      <c r="I30" s="77">
        <f>I31</f>
        <v>380.80900000000003</v>
      </c>
      <c r="J30" s="77">
        <f t="shared" si="5"/>
        <v>0</v>
      </c>
      <c r="K30" s="77">
        <f t="shared" si="5"/>
        <v>0</v>
      </c>
      <c r="L30" s="59"/>
    </row>
    <row r="31" spans="1:12" s="36" customFormat="1" ht="40.5" customHeight="1">
      <c r="A31" s="165" t="s">
        <v>109</v>
      </c>
      <c r="B31" s="166" t="s">
        <v>17</v>
      </c>
      <c r="C31" s="166" t="s">
        <v>18</v>
      </c>
      <c r="D31" s="164" t="s">
        <v>34</v>
      </c>
      <c r="E31" s="163" t="s">
        <v>25</v>
      </c>
      <c r="F31" s="163" t="s">
        <v>37</v>
      </c>
      <c r="G31" s="163" t="s">
        <v>196</v>
      </c>
      <c r="H31" s="167" t="s">
        <v>111</v>
      </c>
      <c r="I31" s="77">
        <f>'Прил 2'!J32</f>
        <v>380.80900000000003</v>
      </c>
      <c r="J31" s="77">
        <f>'Прил 2'!K32</f>
        <v>0</v>
      </c>
      <c r="K31" s="77">
        <f>'Прил 2'!L32</f>
        <v>0</v>
      </c>
      <c r="L31" s="59"/>
    </row>
    <row r="32" spans="1:12" s="36" customFormat="1" ht="40.5" customHeight="1">
      <c r="A32" s="73" t="s">
        <v>104</v>
      </c>
      <c r="B32" s="7" t="s">
        <v>17</v>
      </c>
      <c r="C32" s="7" t="s">
        <v>18</v>
      </c>
      <c r="D32" s="7" t="s">
        <v>34</v>
      </c>
      <c r="E32" s="7" t="s">
        <v>25</v>
      </c>
      <c r="F32" s="7" t="s">
        <v>37</v>
      </c>
      <c r="G32" s="163" t="s">
        <v>196</v>
      </c>
      <c r="H32" s="71" t="s">
        <v>106</v>
      </c>
      <c r="I32" s="77">
        <f>I33</f>
        <v>95</v>
      </c>
      <c r="J32" s="77">
        <f t="shared" ref="J32:K32" si="6">J33</f>
        <v>0</v>
      </c>
      <c r="K32" s="77">
        <f t="shared" si="6"/>
        <v>0</v>
      </c>
      <c r="L32" s="59"/>
    </row>
    <row r="33" spans="1:12" s="36" customFormat="1" ht="40.5" customHeight="1">
      <c r="A33" s="73" t="s">
        <v>105</v>
      </c>
      <c r="B33" s="7" t="s">
        <v>17</v>
      </c>
      <c r="C33" s="7" t="s">
        <v>18</v>
      </c>
      <c r="D33" s="7" t="s">
        <v>34</v>
      </c>
      <c r="E33" s="7" t="s">
        <v>25</v>
      </c>
      <c r="F33" s="7" t="s">
        <v>37</v>
      </c>
      <c r="G33" s="163" t="s">
        <v>196</v>
      </c>
      <c r="H33" s="6" t="s">
        <v>107</v>
      </c>
      <c r="I33" s="77">
        <f>'Прил 2'!J34</f>
        <v>95</v>
      </c>
      <c r="J33" s="77">
        <f>'Прил 2'!K34</f>
        <v>0</v>
      </c>
      <c r="K33" s="77">
        <f>'Прил 2'!L34</f>
        <v>0</v>
      </c>
      <c r="L33" s="59"/>
    </row>
    <row r="34" spans="1:12" s="81" customFormat="1" ht="47.25">
      <c r="A34" s="70" t="s">
        <v>140</v>
      </c>
      <c r="B34" s="6" t="s">
        <v>17</v>
      </c>
      <c r="C34" s="6" t="s">
        <v>18</v>
      </c>
      <c r="D34" s="71">
        <v>89</v>
      </c>
      <c r="E34" s="7"/>
      <c r="F34" s="7"/>
      <c r="G34" s="7"/>
      <c r="H34" s="80"/>
      <c r="I34" s="77">
        <f>I35</f>
        <v>0.6</v>
      </c>
      <c r="J34" s="77">
        <f t="shared" ref="J34:K37" si="7">J35</f>
        <v>0.7</v>
      </c>
      <c r="K34" s="77">
        <f t="shared" si="7"/>
        <v>0.7</v>
      </c>
      <c r="L34" s="76"/>
    </row>
    <row r="35" spans="1:12" s="81" customFormat="1" ht="47.25">
      <c r="A35" s="70" t="s">
        <v>141</v>
      </c>
      <c r="B35" s="6" t="s">
        <v>17</v>
      </c>
      <c r="C35" s="6" t="s">
        <v>18</v>
      </c>
      <c r="D35" s="71">
        <v>89</v>
      </c>
      <c r="E35" s="7" t="s">
        <v>24</v>
      </c>
      <c r="F35" s="7"/>
      <c r="G35" s="7"/>
      <c r="H35" s="80"/>
      <c r="I35" s="33">
        <f>I36</f>
        <v>0.6</v>
      </c>
      <c r="J35" s="33">
        <f t="shared" si="7"/>
        <v>0.7</v>
      </c>
      <c r="K35" s="33">
        <f t="shared" si="7"/>
        <v>0.7</v>
      </c>
      <c r="L35" s="76"/>
    </row>
    <row r="36" spans="1:12" ht="85.9" customHeight="1">
      <c r="A36" s="82" t="s">
        <v>142</v>
      </c>
      <c r="B36" s="6" t="s">
        <v>17</v>
      </c>
      <c r="C36" s="6" t="s">
        <v>18</v>
      </c>
      <c r="D36" s="71">
        <v>89</v>
      </c>
      <c r="E36" s="7" t="s">
        <v>24</v>
      </c>
      <c r="F36" s="7" t="s">
        <v>37</v>
      </c>
      <c r="G36" s="7" t="s">
        <v>43</v>
      </c>
      <c r="H36" s="80"/>
      <c r="I36" s="33">
        <f>I37</f>
        <v>0.6</v>
      </c>
      <c r="J36" s="33">
        <f t="shared" si="7"/>
        <v>0.7</v>
      </c>
      <c r="K36" s="33">
        <f t="shared" si="7"/>
        <v>0.7</v>
      </c>
    </row>
    <row r="37" spans="1:12" ht="31.5">
      <c r="A37" s="73" t="s">
        <v>104</v>
      </c>
      <c r="B37" s="6" t="s">
        <v>17</v>
      </c>
      <c r="C37" s="6" t="s">
        <v>18</v>
      </c>
      <c r="D37" s="71" t="s">
        <v>48</v>
      </c>
      <c r="E37" s="6" t="s">
        <v>24</v>
      </c>
      <c r="F37" s="7" t="s">
        <v>37</v>
      </c>
      <c r="G37" s="7" t="s">
        <v>43</v>
      </c>
      <c r="H37" s="80" t="s">
        <v>106</v>
      </c>
      <c r="I37" s="33">
        <f>I38</f>
        <v>0.6</v>
      </c>
      <c r="J37" s="33">
        <f t="shared" si="7"/>
        <v>0.7</v>
      </c>
      <c r="K37" s="33">
        <f t="shared" si="7"/>
        <v>0.7</v>
      </c>
    </row>
    <row r="38" spans="1:12" ht="31.5">
      <c r="A38" s="73" t="s">
        <v>105</v>
      </c>
      <c r="B38" s="6" t="s">
        <v>17</v>
      </c>
      <c r="C38" s="6" t="s">
        <v>18</v>
      </c>
      <c r="D38" s="71" t="s">
        <v>48</v>
      </c>
      <c r="E38" s="7" t="s">
        <v>24</v>
      </c>
      <c r="F38" s="7" t="s">
        <v>37</v>
      </c>
      <c r="G38" s="7" t="s">
        <v>43</v>
      </c>
      <c r="H38" s="80" t="s">
        <v>107</v>
      </c>
      <c r="I38" s="33">
        <f>'Прил 2'!J39</f>
        <v>0.6</v>
      </c>
      <c r="J38" s="33">
        <f>'Прил 2'!K39</f>
        <v>0.7</v>
      </c>
      <c r="K38" s="33">
        <f>'Прил 2'!L39</f>
        <v>0.7</v>
      </c>
    </row>
    <row r="39" spans="1:12">
      <c r="A39" s="68" t="s">
        <v>44</v>
      </c>
      <c r="B39" s="83" t="s">
        <v>17</v>
      </c>
      <c r="C39" s="83" t="s">
        <v>45</v>
      </c>
      <c r="D39" s="83"/>
      <c r="E39" s="150"/>
      <c r="F39" s="150"/>
      <c r="G39" s="84"/>
      <c r="H39" s="84"/>
      <c r="I39" s="156">
        <f>I40</f>
        <v>0</v>
      </c>
      <c r="J39" s="156">
        <f t="shared" ref="J39:K43" si="8">J40</f>
        <v>5</v>
      </c>
      <c r="K39" s="156">
        <f t="shared" si="8"/>
        <v>5</v>
      </c>
    </row>
    <row r="40" spans="1:12" ht="47.25">
      <c r="A40" s="70" t="s">
        <v>140</v>
      </c>
      <c r="B40" s="7" t="s">
        <v>17</v>
      </c>
      <c r="C40" s="7" t="s">
        <v>45</v>
      </c>
      <c r="D40" s="71">
        <v>89</v>
      </c>
      <c r="E40" s="7"/>
      <c r="F40" s="7"/>
      <c r="G40" s="85"/>
      <c r="H40" s="85"/>
      <c r="I40" s="33">
        <f>I41</f>
        <v>0</v>
      </c>
      <c r="J40" s="33">
        <f t="shared" si="8"/>
        <v>5</v>
      </c>
      <c r="K40" s="33">
        <f t="shared" si="8"/>
        <v>5</v>
      </c>
      <c r="L40" s="76"/>
    </row>
    <row r="41" spans="1:12" s="36" customFormat="1" ht="47.25">
      <c r="A41" s="70" t="s">
        <v>141</v>
      </c>
      <c r="B41" s="7" t="s">
        <v>17</v>
      </c>
      <c r="C41" s="7" t="s">
        <v>45</v>
      </c>
      <c r="D41" s="71">
        <v>89</v>
      </c>
      <c r="E41" s="7" t="s">
        <v>24</v>
      </c>
      <c r="F41" s="7"/>
      <c r="G41" s="85"/>
      <c r="H41" s="85"/>
      <c r="I41" s="33">
        <f>I42</f>
        <v>0</v>
      </c>
      <c r="J41" s="33">
        <f t="shared" si="8"/>
        <v>5</v>
      </c>
      <c r="K41" s="33">
        <f t="shared" si="8"/>
        <v>5</v>
      </c>
      <c r="L41" s="76"/>
    </row>
    <row r="42" spans="1:12" s="36" customFormat="1" ht="31.5">
      <c r="A42" s="73" t="s">
        <v>114</v>
      </c>
      <c r="B42" s="7" t="s">
        <v>17</v>
      </c>
      <c r="C42" s="7" t="s">
        <v>45</v>
      </c>
      <c r="D42" s="71">
        <v>89</v>
      </c>
      <c r="E42" s="7" t="s">
        <v>24</v>
      </c>
      <c r="F42" s="7" t="s">
        <v>37</v>
      </c>
      <c r="G42" s="7" t="s">
        <v>46</v>
      </c>
      <c r="H42" s="85"/>
      <c r="I42" s="33">
        <f>I43</f>
        <v>0</v>
      </c>
      <c r="J42" s="33">
        <f t="shared" si="8"/>
        <v>5</v>
      </c>
      <c r="K42" s="33">
        <f t="shared" si="8"/>
        <v>5</v>
      </c>
      <c r="L42" s="59"/>
    </row>
    <row r="43" spans="1:12" s="86" customFormat="1">
      <c r="A43" s="78" t="s">
        <v>112</v>
      </c>
      <c r="B43" s="7" t="s">
        <v>17</v>
      </c>
      <c r="C43" s="7" t="s">
        <v>45</v>
      </c>
      <c r="D43" s="71">
        <v>89</v>
      </c>
      <c r="E43" s="7" t="s">
        <v>24</v>
      </c>
      <c r="F43" s="7" t="s">
        <v>37</v>
      </c>
      <c r="G43" s="7" t="s">
        <v>46</v>
      </c>
      <c r="H43" s="85" t="s">
        <v>113</v>
      </c>
      <c r="I43" s="33">
        <f>I44</f>
        <v>0</v>
      </c>
      <c r="J43" s="33">
        <f t="shared" si="8"/>
        <v>5</v>
      </c>
      <c r="K43" s="33">
        <f t="shared" si="8"/>
        <v>5</v>
      </c>
      <c r="L43" s="59"/>
    </row>
    <row r="44" spans="1:12" s="36" customFormat="1">
      <c r="A44" s="73" t="s">
        <v>47</v>
      </c>
      <c r="B44" s="7" t="s">
        <v>17</v>
      </c>
      <c r="C44" s="7" t="s">
        <v>45</v>
      </c>
      <c r="D44" s="7" t="s">
        <v>48</v>
      </c>
      <c r="E44" s="7" t="s">
        <v>24</v>
      </c>
      <c r="F44" s="7" t="s">
        <v>37</v>
      </c>
      <c r="G44" s="7" t="s">
        <v>46</v>
      </c>
      <c r="H44" s="85" t="s">
        <v>49</v>
      </c>
      <c r="I44" s="33">
        <f>'Прил 2'!J45</f>
        <v>0</v>
      </c>
      <c r="J44" s="33">
        <f>'Прил 2'!K45</f>
        <v>5</v>
      </c>
      <c r="K44" s="33">
        <f>'Прил 2'!L45</f>
        <v>5</v>
      </c>
      <c r="L44" s="59"/>
    </row>
    <row r="45" spans="1:12" s="36" customFormat="1">
      <c r="A45" s="73" t="s">
        <v>206</v>
      </c>
      <c r="B45" s="87" t="s">
        <v>17</v>
      </c>
      <c r="C45" s="83" t="s">
        <v>32</v>
      </c>
      <c r="D45" s="7"/>
      <c r="E45" s="7"/>
      <c r="F45" s="7"/>
      <c r="G45" s="7"/>
      <c r="H45" s="85"/>
      <c r="I45" s="156">
        <f>I46+I50</f>
        <v>0.5</v>
      </c>
      <c r="J45" s="156">
        <f t="shared" ref="J45:K45" si="9">J46+J50</f>
        <v>0.5</v>
      </c>
      <c r="K45" s="156">
        <f t="shared" si="9"/>
        <v>0.5</v>
      </c>
      <c r="L45" s="59"/>
    </row>
    <row r="46" spans="1:12" s="36" customFormat="1" ht="31.5" hidden="1">
      <c r="A46" s="73" t="s">
        <v>207</v>
      </c>
      <c r="B46" s="6" t="s">
        <v>17</v>
      </c>
      <c r="C46" s="6" t="s">
        <v>32</v>
      </c>
      <c r="D46" s="85" t="s">
        <v>208</v>
      </c>
      <c r="E46" s="7"/>
      <c r="F46" s="7"/>
      <c r="G46" s="7"/>
      <c r="H46" s="97"/>
      <c r="I46" s="33">
        <f>I47</f>
        <v>0</v>
      </c>
      <c r="J46" s="33">
        <f t="shared" ref="J46:K48" si="10">J47</f>
        <v>0</v>
      </c>
      <c r="K46" s="33">
        <f t="shared" si="10"/>
        <v>0</v>
      </c>
      <c r="L46" s="59"/>
    </row>
    <row r="47" spans="1:12" s="36" customFormat="1" hidden="1">
      <c r="A47" s="73" t="s">
        <v>209</v>
      </c>
      <c r="B47" s="6" t="s">
        <v>17</v>
      </c>
      <c r="C47" s="6" t="s">
        <v>32</v>
      </c>
      <c r="D47" s="85" t="s">
        <v>208</v>
      </c>
      <c r="E47" s="7" t="s">
        <v>35</v>
      </c>
      <c r="F47" s="7" t="s">
        <v>35</v>
      </c>
      <c r="G47" s="7" t="s">
        <v>210</v>
      </c>
      <c r="H47" s="97"/>
      <c r="I47" s="33">
        <f>I48</f>
        <v>0</v>
      </c>
      <c r="J47" s="33">
        <f t="shared" si="10"/>
        <v>0</v>
      </c>
      <c r="K47" s="33">
        <f t="shared" si="10"/>
        <v>0</v>
      </c>
      <c r="L47" s="59"/>
    </row>
    <row r="48" spans="1:12" s="36" customFormat="1" ht="31.5" hidden="1">
      <c r="A48" s="73" t="s">
        <v>104</v>
      </c>
      <c r="B48" s="6" t="s">
        <v>17</v>
      </c>
      <c r="C48" s="6" t="s">
        <v>32</v>
      </c>
      <c r="D48" s="6" t="s">
        <v>208</v>
      </c>
      <c r="E48" s="6" t="s">
        <v>35</v>
      </c>
      <c r="F48" s="6" t="s">
        <v>37</v>
      </c>
      <c r="G48" s="6" t="s">
        <v>210</v>
      </c>
      <c r="H48" s="6" t="s">
        <v>106</v>
      </c>
      <c r="I48" s="33">
        <f>I49</f>
        <v>0</v>
      </c>
      <c r="J48" s="33">
        <f t="shared" si="10"/>
        <v>0</v>
      </c>
      <c r="K48" s="33">
        <f t="shared" si="10"/>
        <v>0</v>
      </c>
      <c r="L48" s="59"/>
    </row>
    <row r="49" spans="1:12" s="36" customFormat="1" ht="31.5" hidden="1">
      <c r="A49" s="73" t="s">
        <v>105</v>
      </c>
      <c r="B49" s="6" t="s">
        <v>17</v>
      </c>
      <c r="C49" s="6" t="s">
        <v>32</v>
      </c>
      <c r="D49" s="6" t="s">
        <v>208</v>
      </c>
      <c r="E49" s="6" t="s">
        <v>35</v>
      </c>
      <c r="F49" s="6" t="s">
        <v>37</v>
      </c>
      <c r="G49" s="6" t="s">
        <v>210</v>
      </c>
      <c r="H49" s="6" t="s">
        <v>107</v>
      </c>
      <c r="I49" s="33">
        <f>'Прил 2'!J50</f>
        <v>0</v>
      </c>
      <c r="J49" s="33">
        <f>'Прил 2'!K50</f>
        <v>0</v>
      </c>
      <c r="K49" s="33">
        <f>'Прил 2'!L50</f>
        <v>0</v>
      </c>
      <c r="L49" s="59"/>
    </row>
    <row r="50" spans="1:12" s="36" customFormat="1" ht="31.5">
      <c r="A50" s="73" t="s">
        <v>220</v>
      </c>
      <c r="B50" s="6" t="s">
        <v>17</v>
      </c>
      <c r="C50" s="6" t="s">
        <v>32</v>
      </c>
      <c r="D50" s="6" t="s">
        <v>217</v>
      </c>
      <c r="E50" s="7"/>
      <c r="F50" s="7"/>
      <c r="G50" s="7"/>
      <c r="H50" s="97"/>
      <c r="I50" s="33">
        <f>I51</f>
        <v>0.5</v>
      </c>
      <c r="J50" s="33">
        <f t="shared" ref="J50:K52" si="11">J51</f>
        <v>0.5</v>
      </c>
      <c r="K50" s="33">
        <f t="shared" si="11"/>
        <v>0.5</v>
      </c>
      <c r="L50" s="59"/>
    </row>
    <row r="51" spans="1:12" s="36" customFormat="1" ht="31.5">
      <c r="A51" s="73" t="s">
        <v>218</v>
      </c>
      <c r="B51" s="6" t="s">
        <v>17</v>
      </c>
      <c r="C51" s="6" t="s">
        <v>32</v>
      </c>
      <c r="D51" s="6" t="s">
        <v>217</v>
      </c>
      <c r="E51" s="7" t="s">
        <v>35</v>
      </c>
      <c r="F51" s="7" t="s">
        <v>35</v>
      </c>
      <c r="G51" s="7" t="s">
        <v>219</v>
      </c>
      <c r="H51" s="97"/>
      <c r="I51" s="33">
        <f>I52</f>
        <v>0.5</v>
      </c>
      <c r="J51" s="33">
        <f t="shared" si="11"/>
        <v>0.5</v>
      </c>
      <c r="K51" s="33">
        <f t="shared" si="11"/>
        <v>0.5</v>
      </c>
      <c r="L51" s="59"/>
    </row>
    <row r="52" spans="1:12" s="36" customFormat="1" ht="31.5">
      <c r="A52" s="73" t="s">
        <v>104</v>
      </c>
      <c r="B52" s="6" t="s">
        <v>17</v>
      </c>
      <c r="C52" s="6" t="s">
        <v>32</v>
      </c>
      <c r="D52" s="6" t="s">
        <v>217</v>
      </c>
      <c r="E52" s="6" t="s">
        <v>35</v>
      </c>
      <c r="F52" s="6" t="s">
        <v>37</v>
      </c>
      <c r="G52" s="6" t="s">
        <v>219</v>
      </c>
      <c r="H52" s="6" t="s">
        <v>106</v>
      </c>
      <c r="I52" s="33">
        <f>I53</f>
        <v>0.5</v>
      </c>
      <c r="J52" s="33">
        <f t="shared" si="11"/>
        <v>0.5</v>
      </c>
      <c r="K52" s="33">
        <f t="shared" si="11"/>
        <v>0.5</v>
      </c>
      <c r="L52" s="59"/>
    </row>
    <row r="53" spans="1:12" s="36" customFormat="1" ht="31.5">
      <c r="A53" s="73" t="s">
        <v>105</v>
      </c>
      <c r="B53" s="6" t="s">
        <v>17</v>
      </c>
      <c r="C53" s="6" t="s">
        <v>32</v>
      </c>
      <c r="D53" s="6" t="s">
        <v>217</v>
      </c>
      <c r="E53" s="6" t="s">
        <v>35</v>
      </c>
      <c r="F53" s="6" t="s">
        <v>37</v>
      </c>
      <c r="G53" s="6" t="s">
        <v>219</v>
      </c>
      <c r="H53" s="6" t="s">
        <v>107</v>
      </c>
      <c r="I53" s="33">
        <f>'Прил 2'!J54</f>
        <v>0.5</v>
      </c>
      <c r="J53" s="33">
        <f>'Прил 2'!K54</f>
        <v>0.5</v>
      </c>
      <c r="K53" s="33">
        <f>'Прил 2'!L54</f>
        <v>0.5</v>
      </c>
      <c r="L53" s="59"/>
    </row>
    <row r="54" spans="1:12" ht="22.5" hidden="1" customHeight="1">
      <c r="A54" s="68" t="s">
        <v>50</v>
      </c>
      <c r="B54" s="83" t="s">
        <v>28</v>
      </c>
      <c r="C54" s="83"/>
      <c r="D54" s="84"/>
      <c r="E54" s="83"/>
      <c r="F54" s="83"/>
      <c r="G54" s="83"/>
      <c r="H54" s="153"/>
      <c r="I54" s="88">
        <f>I55</f>
        <v>217.4</v>
      </c>
      <c r="J54" s="88">
        <f t="shared" ref="J54:K57" si="12">J55</f>
        <v>243.8</v>
      </c>
      <c r="K54" s="88">
        <f t="shared" si="12"/>
        <v>311.2</v>
      </c>
    </row>
    <row r="55" spans="1:12" ht="18" hidden="1" customHeight="1">
      <c r="A55" s="75" t="s">
        <v>51</v>
      </c>
      <c r="B55" s="155" t="s">
        <v>28</v>
      </c>
      <c r="C55" s="155" t="s">
        <v>29</v>
      </c>
      <c r="D55" s="69"/>
      <c r="E55" s="66"/>
      <c r="F55" s="66"/>
      <c r="G55" s="66"/>
      <c r="H55" s="89"/>
      <c r="I55" s="88">
        <f>I56</f>
        <v>217.4</v>
      </c>
      <c r="J55" s="88">
        <f t="shared" si="12"/>
        <v>243.8</v>
      </c>
      <c r="K55" s="88">
        <f t="shared" si="12"/>
        <v>311.2</v>
      </c>
    </row>
    <row r="56" spans="1:12" ht="45.75" hidden="1" customHeight="1">
      <c r="A56" s="70" t="s">
        <v>140</v>
      </c>
      <c r="B56" s="79" t="s">
        <v>28</v>
      </c>
      <c r="C56" s="79" t="s">
        <v>29</v>
      </c>
      <c r="D56" s="6">
        <v>89</v>
      </c>
      <c r="E56" s="6"/>
      <c r="F56" s="6"/>
      <c r="G56" s="6"/>
      <c r="H56" s="90"/>
      <c r="I56" s="35">
        <f>I57</f>
        <v>217.4</v>
      </c>
      <c r="J56" s="35">
        <f t="shared" si="12"/>
        <v>243.8</v>
      </c>
      <c r="K56" s="35">
        <f t="shared" si="12"/>
        <v>311.2</v>
      </c>
      <c r="L56" s="76"/>
    </row>
    <row r="57" spans="1:12" ht="48" hidden="1" customHeight="1">
      <c r="A57" s="70" t="s">
        <v>141</v>
      </c>
      <c r="B57" s="79" t="s">
        <v>28</v>
      </c>
      <c r="C57" s="79" t="s">
        <v>29</v>
      </c>
      <c r="D57" s="6">
        <v>89</v>
      </c>
      <c r="E57" s="6">
        <v>1</v>
      </c>
      <c r="F57" s="6"/>
      <c r="G57" s="6"/>
      <c r="H57" s="90"/>
      <c r="I57" s="35">
        <f>I58</f>
        <v>217.4</v>
      </c>
      <c r="J57" s="35">
        <f t="shared" si="12"/>
        <v>243.8</v>
      </c>
      <c r="K57" s="35">
        <f t="shared" si="12"/>
        <v>311.2</v>
      </c>
      <c r="L57" s="76"/>
    </row>
    <row r="58" spans="1:12" ht="48" hidden="1" customHeight="1">
      <c r="A58" s="91" t="s">
        <v>170</v>
      </c>
      <c r="B58" s="79" t="s">
        <v>28</v>
      </c>
      <c r="C58" s="79" t="s">
        <v>29</v>
      </c>
      <c r="D58" s="92">
        <v>89</v>
      </c>
      <c r="E58" s="6">
        <v>1</v>
      </c>
      <c r="F58" s="6" t="s">
        <v>37</v>
      </c>
      <c r="G58" s="6">
        <v>51180</v>
      </c>
      <c r="H58" s="90"/>
      <c r="I58" s="35">
        <f>I59+I61</f>
        <v>217.4</v>
      </c>
      <c r="J58" s="35">
        <f>J59+J61</f>
        <v>243.8</v>
      </c>
      <c r="K58" s="35">
        <f>K59+K61</f>
        <v>311.2</v>
      </c>
    </row>
    <row r="59" spans="1:12" ht="31.5" hidden="1" customHeight="1">
      <c r="A59" s="74" t="s">
        <v>108</v>
      </c>
      <c r="B59" s="79" t="s">
        <v>28</v>
      </c>
      <c r="C59" s="79" t="s">
        <v>29</v>
      </c>
      <c r="D59" s="92">
        <v>89</v>
      </c>
      <c r="E59" s="6">
        <v>1</v>
      </c>
      <c r="F59" s="6" t="s">
        <v>37</v>
      </c>
      <c r="G59" s="6" t="s">
        <v>52</v>
      </c>
      <c r="H59" s="90" t="s">
        <v>110</v>
      </c>
      <c r="I59" s="35">
        <f>I60</f>
        <v>205.4</v>
      </c>
      <c r="J59" s="35">
        <f>J60</f>
        <v>231.8</v>
      </c>
      <c r="K59" s="35">
        <f>K60</f>
        <v>299.2</v>
      </c>
    </row>
    <row r="60" spans="1:12" ht="30" hidden="1" customHeight="1">
      <c r="A60" s="74" t="s">
        <v>109</v>
      </c>
      <c r="B60" s="79" t="s">
        <v>28</v>
      </c>
      <c r="C60" s="79" t="s">
        <v>29</v>
      </c>
      <c r="D60" s="92">
        <v>89</v>
      </c>
      <c r="E60" s="6">
        <v>1</v>
      </c>
      <c r="F60" s="6" t="s">
        <v>37</v>
      </c>
      <c r="G60" s="6" t="s">
        <v>52</v>
      </c>
      <c r="H60" s="90" t="s">
        <v>111</v>
      </c>
      <c r="I60" s="35">
        <f>'Прил 2'!J61</f>
        <v>205.4</v>
      </c>
      <c r="J60" s="35">
        <f>'Прил 2'!K61</f>
        <v>231.8</v>
      </c>
      <c r="K60" s="35">
        <f>'Прил 2'!L61</f>
        <v>299.2</v>
      </c>
    </row>
    <row r="61" spans="1:12" ht="33.75" hidden="1" customHeight="1">
      <c r="A61" s="73" t="s">
        <v>104</v>
      </c>
      <c r="B61" s="79" t="s">
        <v>28</v>
      </c>
      <c r="C61" s="79" t="s">
        <v>29</v>
      </c>
      <c r="D61" s="92">
        <v>89</v>
      </c>
      <c r="E61" s="6">
        <v>1</v>
      </c>
      <c r="F61" s="6" t="s">
        <v>37</v>
      </c>
      <c r="G61" s="6">
        <v>51180</v>
      </c>
      <c r="H61" s="90" t="s">
        <v>106</v>
      </c>
      <c r="I61" s="35">
        <f t="shared" ref="I61:K61" si="13">I62</f>
        <v>12</v>
      </c>
      <c r="J61" s="35">
        <f t="shared" si="13"/>
        <v>12</v>
      </c>
      <c r="K61" s="35">
        <f t="shared" si="13"/>
        <v>12</v>
      </c>
    </row>
    <row r="62" spans="1:12" ht="31.5" hidden="1" customHeight="1">
      <c r="A62" s="73" t="s">
        <v>105</v>
      </c>
      <c r="B62" s="79" t="s">
        <v>28</v>
      </c>
      <c r="C62" s="79" t="s">
        <v>29</v>
      </c>
      <c r="D62" s="92">
        <v>89</v>
      </c>
      <c r="E62" s="6">
        <v>1</v>
      </c>
      <c r="F62" s="6" t="s">
        <v>37</v>
      </c>
      <c r="G62" s="6">
        <v>51180</v>
      </c>
      <c r="H62" s="90" t="s">
        <v>107</v>
      </c>
      <c r="I62" s="35">
        <f>'Прил 2'!J63</f>
        <v>12</v>
      </c>
      <c r="J62" s="35">
        <f>'Прил 2'!K63</f>
        <v>12</v>
      </c>
      <c r="K62" s="35">
        <f>'Прил 2'!L63</f>
        <v>12</v>
      </c>
    </row>
    <row r="63" spans="1:12">
      <c r="A63" s="68" t="s">
        <v>197</v>
      </c>
      <c r="B63" s="155" t="s">
        <v>29</v>
      </c>
      <c r="C63" s="155"/>
      <c r="D63" s="66"/>
      <c r="E63" s="6"/>
      <c r="F63" s="6"/>
      <c r="G63" s="6"/>
      <c r="H63" s="90"/>
      <c r="I63" s="88">
        <f>I70+I64</f>
        <v>82.712999999999994</v>
      </c>
      <c r="J63" s="88">
        <f t="shared" ref="J63:K63" si="14">J70+J64</f>
        <v>49</v>
      </c>
      <c r="K63" s="88">
        <f t="shared" si="14"/>
        <v>0</v>
      </c>
    </row>
    <row r="64" spans="1:12" ht="31.5">
      <c r="A64" s="68" t="s">
        <v>242</v>
      </c>
      <c r="B64" s="155" t="s">
        <v>29</v>
      </c>
      <c r="C64" s="155" t="s">
        <v>31</v>
      </c>
      <c r="D64" s="155"/>
      <c r="E64" s="66"/>
      <c r="F64" s="66"/>
      <c r="G64" s="6"/>
      <c r="H64" s="90"/>
      <c r="I64" s="88">
        <f>I65+I75</f>
        <v>82.712999999999994</v>
      </c>
      <c r="J64" s="88">
        <f t="shared" ref="J64:K68" si="15">J65</f>
        <v>49</v>
      </c>
      <c r="K64" s="88">
        <f t="shared" si="15"/>
        <v>0</v>
      </c>
    </row>
    <row r="65" spans="1:11" ht="47.25">
      <c r="A65" s="73" t="s">
        <v>243</v>
      </c>
      <c r="B65" s="79" t="s">
        <v>29</v>
      </c>
      <c r="C65" s="79" t="s">
        <v>31</v>
      </c>
      <c r="D65" s="6" t="s">
        <v>203</v>
      </c>
      <c r="E65" s="6"/>
      <c r="F65" s="6"/>
      <c r="G65" s="6"/>
      <c r="H65" s="90"/>
      <c r="I65" s="35">
        <f>I66</f>
        <v>45</v>
      </c>
      <c r="J65" s="35">
        <f t="shared" si="15"/>
        <v>49</v>
      </c>
      <c r="K65" s="35">
        <f t="shared" si="15"/>
        <v>0</v>
      </c>
    </row>
    <row r="66" spans="1:11">
      <c r="A66" s="73" t="s">
        <v>244</v>
      </c>
      <c r="B66" s="79" t="s">
        <v>29</v>
      </c>
      <c r="C66" s="79" t="s">
        <v>31</v>
      </c>
      <c r="D66" s="6" t="s">
        <v>203</v>
      </c>
      <c r="E66" s="6" t="s">
        <v>35</v>
      </c>
      <c r="F66" s="6" t="s">
        <v>18</v>
      </c>
      <c r="G66" s="6"/>
      <c r="H66" s="90"/>
      <c r="I66" s="35">
        <f>I67</f>
        <v>45</v>
      </c>
      <c r="J66" s="35">
        <f t="shared" si="15"/>
        <v>49</v>
      </c>
      <c r="K66" s="35">
        <f t="shared" si="15"/>
        <v>0</v>
      </c>
    </row>
    <row r="67" spans="1:11">
      <c r="A67" s="73" t="s">
        <v>204</v>
      </c>
      <c r="B67" s="79" t="s">
        <v>29</v>
      </c>
      <c r="C67" s="79" t="s">
        <v>31</v>
      </c>
      <c r="D67" s="6" t="s">
        <v>203</v>
      </c>
      <c r="E67" s="6" t="s">
        <v>35</v>
      </c>
      <c r="F67" s="6" t="s">
        <v>18</v>
      </c>
      <c r="G67" s="6" t="s">
        <v>205</v>
      </c>
      <c r="H67" s="90"/>
      <c r="I67" s="35">
        <f>I68</f>
        <v>45</v>
      </c>
      <c r="J67" s="35">
        <f t="shared" si="15"/>
        <v>49</v>
      </c>
      <c r="K67" s="35">
        <f t="shared" si="15"/>
        <v>0</v>
      </c>
    </row>
    <row r="68" spans="1:11" ht="31.5">
      <c r="A68" s="73" t="s">
        <v>104</v>
      </c>
      <c r="B68" s="79" t="s">
        <v>29</v>
      </c>
      <c r="C68" s="79" t="s">
        <v>31</v>
      </c>
      <c r="D68" s="6" t="s">
        <v>203</v>
      </c>
      <c r="E68" s="6" t="s">
        <v>35</v>
      </c>
      <c r="F68" s="6" t="s">
        <v>18</v>
      </c>
      <c r="G68" s="6" t="s">
        <v>205</v>
      </c>
      <c r="H68" s="90" t="s">
        <v>106</v>
      </c>
      <c r="I68" s="35">
        <f>I69</f>
        <v>45</v>
      </c>
      <c r="J68" s="35">
        <f t="shared" si="15"/>
        <v>49</v>
      </c>
      <c r="K68" s="35">
        <f t="shared" si="15"/>
        <v>0</v>
      </c>
    </row>
    <row r="69" spans="1:11" ht="29.25" customHeight="1">
      <c r="A69" s="73" t="s">
        <v>105</v>
      </c>
      <c r="B69" s="79" t="s">
        <v>29</v>
      </c>
      <c r="C69" s="79" t="s">
        <v>31</v>
      </c>
      <c r="D69" s="6" t="s">
        <v>203</v>
      </c>
      <c r="E69" s="6" t="s">
        <v>35</v>
      </c>
      <c r="F69" s="6" t="s">
        <v>18</v>
      </c>
      <c r="G69" s="6" t="s">
        <v>205</v>
      </c>
      <c r="H69" s="90" t="s">
        <v>107</v>
      </c>
      <c r="I69" s="35">
        <f>'Прил 2'!J70</f>
        <v>45</v>
      </c>
      <c r="J69" s="35">
        <f>'Прил 2'!K70</f>
        <v>49</v>
      </c>
      <c r="K69" s="35">
        <f>'Прил 2'!L70</f>
        <v>0</v>
      </c>
    </row>
    <row r="70" spans="1:11" ht="31.5" hidden="1">
      <c r="A70" s="68" t="s">
        <v>198</v>
      </c>
      <c r="B70" s="155" t="s">
        <v>29</v>
      </c>
      <c r="C70" s="155" t="s">
        <v>199</v>
      </c>
      <c r="D70" s="66"/>
      <c r="E70" s="6"/>
      <c r="F70" s="6"/>
      <c r="G70" s="6"/>
      <c r="H70" s="90"/>
      <c r="I70" s="88">
        <f>I71</f>
        <v>0</v>
      </c>
      <c r="J70" s="88">
        <f t="shared" ref="J70:K73" si="16">J71</f>
        <v>0</v>
      </c>
      <c r="K70" s="88">
        <f t="shared" si="16"/>
        <v>0</v>
      </c>
    </row>
    <row r="71" spans="1:11" ht="31.5" hidden="1">
      <c r="A71" s="171" t="s">
        <v>214</v>
      </c>
      <c r="B71" s="172" t="s">
        <v>29</v>
      </c>
      <c r="C71" s="172" t="s">
        <v>199</v>
      </c>
      <c r="D71" s="6" t="s">
        <v>200</v>
      </c>
      <c r="E71" s="6"/>
      <c r="F71" s="6"/>
      <c r="G71" s="6"/>
      <c r="H71" s="90"/>
      <c r="I71" s="35">
        <f>I72</f>
        <v>0</v>
      </c>
      <c r="J71" s="35">
        <f t="shared" si="16"/>
        <v>0</v>
      </c>
      <c r="K71" s="35">
        <f t="shared" si="16"/>
        <v>0</v>
      </c>
    </row>
    <row r="72" spans="1:11" ht="31.5" hidden="1">
      <c r="A72" s="73" t="s">
        <v>201</v>
      </c>
      <c r="B72" s="79" t="s">
        <v>29</v>
      </c>
      <c r="C72" s="79" t="s">
        <v>199</v>
      </c>
      <c r="D72" s="6" t="s">
        <v>200</v>
      </c>
      <c r="E72" s="6" t="s">
        <v>35</v>
      </c>
      <c r="F72" s="6" t="s">
        <v>37</v>
      </c>
      <c r="G72" s="6" t="s">
        <v>202</v>
      </c>
      <c r="H72" s="90"/>
      <c r="I72" s="35">
        <f>I73</f>
        <v>0</v>
      </c>
      <c r="J72" s="35">
        <f t="shared" si="16"/>
        <v>0</v>
      </c>
      <c r="K72" s="35">
        <f t="shared" si="16"/>
        <v>0</v>
      </c>
    </row>
    <row r="73" spans="1:11" ht="31.5" hidden="1">
      <c r="A73" s="73" t="s">
        <v>104</v>
      </c>
      <c r="B73" s="79" t="s">
        <v>29</v>
      </c>
      <c r="C73" s="79" t="s">
        <v>199</v>
      </c>
      <c r="D73" s="6" t="s">
        <v>200</v>
      </c>
      <c r="E73" s="6" t="s">
        <v>35</v>
      </c>
      <c r="F73" s="6" t="s">
        <v>37</v>
      </c>
      <c r="G73" s="6" t="s">
        <v>202</v>
      </c>
      <c r="H73" s="90" t="s">
        <v>106</v>
      </c>
      <c r="I73" s="35">
        <f>I74</f>
        <v>0</v>
      </c>
      <c r="J73" s="35">
        <f t="shared" si="16"/>
        <v>0</v>
      </c>
      <c r="K73" s="35">
        <f t="shared" si="16"/>
        <v>0</v>
      </c>
    </row>
    <row r="74" spans="1:11" ht="17.25" hidden="1" customHeight="1">
      <c r="A74" s="73" t="s">
        <v>105</v>
      </c>
      <c r="B74" s="79" t="s">
        <v>29</v>
      </c>
      <c r="C74" s="79" t="s">
        <v>199</v>
      </c>
      <c r="D74" s="6" t="s">
        <v>200</v>
      </c>
      <c r="E74" s="6" t="s">
        <v>35</v>
      </c>
      <c r="F74" s="6" t="s">
        <v>37</v>
      </c>
      <c r="G74" s="6" t="s">
        <v>202</v>
      </c>
      <c r="H74" s="90" t="s">
        <v>107</v>
      </c>
      <c r="I74" s="35">
        <f>'Прил 2'!J75</f>
        <v>0</v>
      </c>
      <c r="J74" s="35">
        <f>'Прил 2'!K75</f>
        <v>0</v>
      </c>
      <c r="K74" s="35">
        <f>'Прил 2'!L75</f>
        <v>0</v>
      </c>
    </row>
    <row r="75" spans="1:11" ht="35.25" customHeight="1">
      <c r="A75" s="102" t="s">
        <v>140</v>
      </c>
      <c r="B75" s="79" t="s">
        <v>29</v>
      </c>
      <c r="C75" s="79" t="s">
        <v>31</v>
      </c>
      <c r="D75" s="79" t="s">
        <v>48</v>
      </c>
      <c r="E75" s="6"/>
      <c r="F75" s="6"/>
      <c r="G75" s="6"/>
      <c r="H75" s="90"/>
      <c r="I75" s="35">
        <f>I76</f>
        <v>37.713000000000001</v>
      </c>
      <c r="J75" s="35">
        <f t="shared" ref="J75:K78" si="17">J76</f>
        <v>0</v>
      </c>
      <c r="K75" s="35">
        <f t="shared" si="17"/>
        <v>0</v>
      </c>
    </row>
    <row r="76" spans="1:11" ht="35.25" customHeight="1">
      <c r="A76" s="103" t="s">
        <v>141</v>
      </c>
      <c r="B76" s="79" t="s">
        <v>29</v>
      </c>
      <c r="C76" s="79" t="s">
        <v>31</v>
      </c>
      <c r="D76" s="79" t="s">
        <v>48</v>
      </c>
      <c r="E76" s="6" t="s">
        <v>24</v>
      </c>
      <c r="F76" s="6"/>
      <c r="G76" s="6"/>
      <c r="H76" s="90"/>
      <c r="I76" s="35">
        <f>I77</f>
        <v>37.713000000000001</v>
      </c>
      <c r="J76" s="35">
        <f t="shared" si="17"/>
        <v>0</v>
      </c>
      <c r="K76" s="35">
        <f t="shared" si="17"/>
        <v>0</v>
      </c>
    </row>
    <row r="77" spans="1:11" ht="35.25" customHeight="1">
      <c r="A77" s="73" t="s">
        <v>114</v>
      </c>
      <c r="B77" s="79" t="s">
        <v>29</v>
      </c>
      <c r="C77" s="79" t="s">
        <v>31</v>
      </c>
      <c r="D77" s="79" t="s">
        <v>48</v>
      </c>
      <c r="E77" s="6" t="s">
        <v>24</v>
      </c>
      <c r="F77" s="6" t="s">
        <v>37</v>
      </c>
      <c r="G77" s="6" t="s">
        <v>46</v>
      </c>
      <c r="H77" s="90"/>
      <c r="I77" s="35">
        <f>I78</f>
        <v>37.713000000000001</v>
      </c>
      <c r="J77" s="35">
        <f t="shared" si="17"/>
        <v>0</v>
      </c>
      <c r="K77" s="35">
        <f t="shared" si="17"/>
        <v>0</v>
      </c>
    </row>
    <row r="78" spans="1:11" ht="21" customHeight="1">
      <c r="A78" s="73" t="s">
        <v>104</v>
      </c>
      <c r="B78" s="79" t="s">
        <v>29</v>
      </c>
      <c r="C78" s="79" t="s">
        <v>31</v>
      </c>
      <c r="D78" s="79" t="s">
        <v>48</v>
      </c>
      <c r="E78" s="6" t="s">
        <v>24</v>
      </c>
      <c r="F78" s="6" t="s">
        <v>37</v>
      </c>
      <c r="G78" s="6" t="s">
        <v>46</v>
      </c>
      <c r="H78" s="90" t="s">
        <v>106</v>
      </c>
      <c r="I78" s="35">
        <f>I79</f>
        <v>37.713000000000001</v>
      </c>
      <c r="J78" s="35">
        <f t="shared" si="17"/>
        <v>0</v>
      </c>
      <c r="K78" s="35">
        <f t="shared" si="17"/>
        <v>0</v>
      </c>
    </row>
    <row r="79" spans="1:11" ht="34.5" customHeight="1">
      <c r="A79" s="73" t="s">
        <v>105</v>
      </c>
      <c r="B79" s="79" t="s">
        <v>29</v>
      </c>
      <c r="C79" s="79" t="s">
        <v>31</v>
      </c>
      <c r="D79" s="79" t="s">
        <v>48</v>
      </c>
      <c r="E79" s="6" t="s">
        <v>24</v>
      </c>
      <c r="F79" s="6" t="s">
        <v>37</v>
      </c>
      <c r="G79" s="6" t="s">
        <v>46</v>
      </c>
      <c r="H79" s="90" t="s">
        <v>107</v>
      </c>
      <c r="I79" s="35">
        <f>'Прил 2'!J80</f>
        <v>37.713000000000001</v>
      </c>
      <c r="J79" s="35">
        <f>'Прил 2'!K80</f>
        <v>0</v>
      </c>
      <c r="K79" s="35">
        <f>'Прил 2'!L80</f>
        <v>0</v>
      </c>
    </row>
    <row r="80" spans="1:11">
      <c r="A80" s="75" t="s">
        <v>53</v>
      </c>
      <c r="B80" s="155" t="s">
        <v>18</v>
      </c>
      <c r="C80" s="155"/>
      <c r="D80" s="66"/>
      <c r="E80" s="66"/>
      <c r="F80" s="66"/>
      <c r="G80" s="66"/>
      <c r="H80" s="66"/>
      <c r="I80" s="88">
        <f>I81</f>
        <v>986.38459999999998</v>
      </c>
      <c r="J80" s="88">
        <f t="shared" ref="J80:K81" si="18">J81</f>
        <v>751.4</v>
      </c>
      <c r="K80" s="88">
        <f t="shared" si="18"/>
        <v>762</v>
      </c>
    </row>
    <row r="81" spans="1:12">
      <c r="A81" s="75" t="s">
        <v>54</v>
      </c>
      <c r="B81" s="66" t="s">
        <v>18</v>
      </c>
      <c r="C81" s="66" t="s">
        <v>30</v>
      </c>
      <c r="D81" s="157"/>
      <c r="E81" s="157"/>
      <c r="F81" s="157"/>
      <c r="G81" s="157"/>
      <c r="H81" s="66"/>
      <c r="I81" s="88">
        <f>I82</f>
        <v>986.38459999999998</v>
      </c>
      <c r="J81" s="88">
        <f t="shared" si="18"/>
        <v>751.4</v>
      </c>
      <c r="K81" s="88">
        <f t="shared" si="18"/>
        <v>762</v>
      </c>
    </row>
    <row r="82" spans="1:12" ht="47.25">
      <c r="A82" s="102" t="s">
        <v>211</v>
      </c>
      <c r="B82" s="7" t="s">
        <v>18</v>
      </c>
      <c r="C82" s="7" t="s">
        <v>30</v>
      </c>
      <c r="D82" s="7" t="s">
        <v>32</v>
      </c>
      <c r="E82" s="7"/>
      <c r="F82" s="7"/>
      <c r="G82" s="7"/>
      <c r="H82" s="6"/>
      <c r="I82" s="35">
        <f>I83</f>
        <v>986.38459999999998</v>
      </c>
      <c r="J82" s="35">
        <f>J84</f>
        <v>751.4</v>
      </c>
      <c r="K82" s="35">
        <f>K84</f>
        <v>762</v>
      </c>
      <c r="L82" s="93"/>
    </row>
    <row r="83" spans="1:12" ht="180" customHeight="1">
      <c r="A83" s="185" t="s">
        <v>215</v>
      </c>
      <c r="B83" s="7" t="s">
        <v>18</v>
      </c>
      <c r="C83" s="7" t="s">
        <v>30</v>
      </c>
      <c r="D83" s="7" t="s">
        <v>32</v>
      </c>
      <c r="E83" s="7" t="s">
        <v>35</v>
      </c>
      <c r="F83" s="7" t="s">
        <v>17</v>
      </c>
      <c r="G83" s="7" t="s">
        <v>222</v>
      </c>
      <c r="H83" s="6"/>
      <c r="I83" s="35">
        <f>I84</f>
        <v>986.38459999999998</v>
      </c>
      <c r="J83" s="35">
        <f t="shared" ref="J83:K83" si="19">J84</f>
        <v>751.4</v>
      </c>
      <c r="K83" s="35">
        <f t="shared" si="19"/>
        <v>762</v>
      </c>
      <c r="L83" s="93"/>
    </row>
    <row r="84" spans="1:12" ht="36" customHeight="1">
      <c r="A84" s="73" t="s">
        <v>104</v>
      </c>
      <c r="B84" s="7" t="s">
        <v>18</v>
      </c>
      <c r="C84" s="7" t="s">
        <v>30</v>
      </c>
      <c r="D84" s="7" t="s">
        <v>32</v>
      </c>
      <c r="E84" s="7" t="s">
        <v>35</v>
      </c>
      <c r="F84" s="7" t="s">
        <v>17</v>
      </c>
      <c r="G84" s="7" t="s">
        <v>222</v>
      </c>
      <c r="H84" s="6" t="s">
        <v>106</v>
      </c>
      <c r="I84" s="35">
        <f t="shared" ref="I84:K84" si="20">I85</f>
        <v>986.38459999999998</v>
      </c>
      <c r="J84" s="35">
        <f t="shared" si="20"/>
        <v>751.4</v>
      </c>
      <c r="K84" s="35">
        <f t="shared" si="20"/>
        <v>762</v>
      </c>
      <c r="L84" s="93"/>
    </row>
    <row r="85" spans="1:12" ht="28.5" customHeight="1">
      <c r="A85" s="73" t="s">
        <v>105</v>
      </c>
      <c r="B85" s="7" t="s">
        <v>18</v>
      </c>
      <c r="C85" s="7" t="s">
        <v>30</v>
      </c>
      <c r="D85" s="7" t="s">
        <v>32</v>
      </c>
      <c r="E85" s="7" t="s">
        <v>35</v>
      </c>
      <c r="F85" s="7" t="s">
        <v>17</v>
      </c>
      <c r="G85" s="7" t="s">
        <v>222</v>
      </c>
      <c r="H85" s="6" t="s">
        <v>107</v>
      </c>
      <c r="I85" s="35">
        <f>'Прил 2'!J86</f>
        <v>986.38459999999998</v>
      </c>
      <c r="J85" s="35">
        <f>'Прил 2'!K86</f>
        <v>751.4</v>
      </c>
      <c r="K85" s="35">
        <f>'Прил 2'!L86</f>
        <v>762</v>
      </c>
    </row>
    <row r="86" spans="1:12">
      <c r="A86" s="75" t="s">
        <v>21</v>
      </c>
      <c r="B86" s="66" t="s">
        <v>20</v>
      </c>
      <c r="C86" s="66"/>
      <c r="D86" s="66"/>
      <c r="E86" s="66"/>
      <c r="F86" s="66"/>
      <c r="G86" s="94"/>
      <c r="H86" s="94"/>
      <c r="I86" s="88">
        <f>I93+I87</f>
        <v>4523.5</v>
      </c>
      <c r="J86" s="88">
        <f t="shared" ref="J86:K86" si="21">J93+J87</f>
        <v>10</v>
      </c>
      <c r="K86" s="88">
        <f t="shared" si="21"/>
        <v>10</v>
      </c>
    </row>
    <row r="87" spans="1:12">
      <c r="A87" s="75" t="s">
        <v>55</v>
      </c>
      <c r="B87" s="66" t="s">
        <v>20</v>
      </c>
      <c r="C87" s="66" t="s">
        <v>28</v>
      </c>
      <c r="D87" s="66"/>
      <c r="E87" s="66"/>
      <c r="F87" s="66"/>
      <c r="G87" s="94"/>
      <c r="H87" s="94"/>
      <c r="I87" s="88">
        <f>I88</f>
        <v>590</v>
      </c>
      <c r="J87" s="88">
        <f t="shared" ref="J87:K91" si="22">J88</f>
        <v>0</v>
      </c>
      <c r="K87" s="88">
        <f t="shared" si="22"/>
        <v>0</v>
      </c>
    </row>
    <row r="88" spans="1:12" ht="47.25">
      <c r="A88" s="102" t="s">
        <v>140</v>
      </c>
      <c r="B88" s="6" t="s">
        <v>20</v>
      </c>
      <c r="C88" s="6" t="s">
        <v>28</v>
      </c>
      <c r="D88" s="6" t="s">
        <v>48</v>
      </c>
      <c r="E88" s="6"/>
      <c r="F88" s="6"/>
      <c r="G88" s="11"/>
      <c r="H88" s="211"/>
      <c r="I88" s="35">
        <f>I89</f>
        <v>590</v>
      </c>
      <c r="J88" s="35">
        <f t="shared" si="22"/>
        <v>0</v>
      </c>
      <c r="K88" s="35">
        <f t="shared" si="22"/>
        <v>0</v>
      </c>
    </row>
    <row r="89" spans="1:12" ht="47.25">
      <c r="A89" s="103" t="s">
        <v>141</v>
      </c>
      <c r="B89" s="6" t="s">
        <v>20</v>
      </c>
      <c r="C89" s="6" t="s">
        <v>28</v>
      </c>
      <c r="D89" s="6" t="s">
        <v>48</v>
      </c>
      <c r="E89" s="6" t="s">
        <v>24</v>
      </c>
      <c r="F89" s="6"/>
      <c r="G89" s="11"/>
      <c r="H89" s="211"/>
      <c r="I89" s="35">
        <f>I90</f>
        <v>590</v>
      </c>
      <c r="J89" s="35">
        <f t="shared" si="22"/>
        <v>0</v>
      </c>
      <c r="K89" s="35">
        <f t="shared" si="22"/>
        <v>0</v>
      </c>
    </row>
    <row r="90" spans="1:12" ht="63">
      <c r="A90" s="10" t="s">
        <v>245</v>
      </c>
      <c r="B90" s="6" t="s">
        <v>20</v>
      </c>
      <c r="C90" s="6" t="s">
        <v>28</v>
      </c>
      <c r="D90" s="6">
        <v>89</v>
      </c>
      <c r="E90" s="6">
        <v>1</v>
      </c>
      <c r="F90" s="6" t="s">
        <v>37</v>
      </c>
      <c r="G90" s="6" t="s">
        <v>246</v>
      </c>
      <c r="H90" s="90"/>
      <c r="I90" s="35">
        <f>I91</f>
        <v>590</v>
      </c>
      <c r="J90" s="35">
        <f t="shared" si="22"/>
        <v>0</v>
      </c>
      <c r="K90" s="35">
        <f t="shared" si="22"/>
        <v>0</v>
      </c>
    </row>
    <row r="91" spans="1:12" ht="31.5">
      <c r="A91" s="73" t="s">
        <v>104</v>
      </c>
      <c r="B91" s="6" t="s">
        <v>20</v>
      </c>
      <c r="C91" s="6" t="s">
        <v>28</v>
      </c>
      <c r="D91" s="6">
        <v>89</v>
      </c>
      <c r="E91" s="6">
        <v>1</v>
      </c>
      <c r="F91" s="6" t="s">
        <v>37</v>
      </c>
      <c r="G91" s="6" t="s">
        <v>246</v>
      </c>
      <c r="H91" s="90" t="s">
        <v>106</v>
      </c>
      <c r="I91" s="35">
        <f>I92</f>
        <v>590</v>
      </c>
      <c r="J91" s="35">
        <f t="shared" si="22"/>
        <v>0</v>
      </c>
      <c r="K91" s="35">
        <f t="shared" si="22"/>
        <v>0</v>
      </c>
    </row>
    <row r="92" spans="1:12" ht="31.5">
      <c r="A92" s="73" t="s">
        <v>105</v>
      </c>
      <c r="B92" s="6" t="s">
        <v>20</v>
      </c>
      <c r="C92" s="6" t="s">
        <v>28</v>
      </c>
      <c r="D92" s="6">
        <v>89</v>
      </c>
      <c r="E92" s="6">
        <v>1</v>
      </c>
      <c r="F92" s="6" t="s">
        <v>37</v>
      </c>
      <c r="G92" s="6" t="s">
        <v>246</v>
      </c>
      <c r="H92" s="90" t="s">
        <v>107</v>
      </c>
      <c r="I92" s="35">
        <f>'Прил 2'!J93</f>
        <v>590</v>
      </c>
      <c r="J92" s="35">
        <f>'Прил 2'!K93</f>
        <v>0</v>
      </c>
      <c r="K92" s="35">
        <f>'Прил 2'!L93</f>
        <v>0</v>
      </c>
    </row>
    <row r="93" spans="1:12">
      <c r="A93" s="75" t="s">
        <v>56</v>
      </c>
      <c r="B93" s="66" t="s">
        <v>20</v>
      </c>
      <c r="C93" s="66" t="s">
        <v>29</v>
      </c>
      <c r="D93" s="66"/>
      <c r="E93" s="66"/>
      <c r="F93" s="150"/>
      <c r="G93" s="94"/>
      <c r="H93" s="94"/>
      <c r="I93" s="88">
        <f>I94</f>
        <v>3933.5</v>
      </c>
      <c r="J93" s="88">
        <f t="shared" ref="J93:K93" si="23">J94</f>
        <v>10</v>
      </c>
      <c r="K93" s="88">
        <f t="shared" si="23"/>
        <v>10</v>
      </c>
    </row>
    <row r="94" spans="1:12" ht="31.5">
      <c r="A94" s="10" t="s">
        <v>234</v>
      </c>
      <c r="B94" s="6" t="s">
        <v>20</v>
      </c>
      <c r="C94" s="6" t="s">
        <v>29</v>
      </c>
      <c r="D94" s="6" t="s">
        <v>233</v>
      </c>
      <c r="E94" s="7" t="s">
        <v>35</v>
      </c>
      <c r="F94" s="7"/>
      <c r="G94" s="34"/>
      <c r="H94" s="34"/>
      <c r="I94" s="35">
        <f>I95+I99+I103</f>
        <v>3933.5</v>
      </c>
      <c r="J94" s="35">
        <f t="shared" ref="J94:K94" si="24">J95+J99</f>
        <v>10</v>
      </c>
      <c r="K94" s="35">
        <f t="shared" si="24"/>
        <v>10</v>
      </c>
    </row>
    <row r="95" spans="1:12" ht="47.25">
      <c r="A95" s="10" t="s">
        <v>235</v>
      </c>
      <c r="B95" s="6" t="s">
        <v>20</v>
      </c>
      <c r="C95" s="6" t="s">
        <v>29</v>
      </c>
      <c r="D95" s="6" t="s">
        <v>233</v>
      </c>
      <c r="E95" s="7" t="s">
        <v>35</v>
      </c>
      <c r="F95" s="7" t="s">
        <v>17</v>
      </c>
      <c r="G95" s="34"/>
      <c r="H95" s="34"/>
      <c r="I95" s="35">
        <f>I96</f>
        <v>30</v>
      </c>
      <c r="J95" s="35">
        <f t="shared" ref="J95:K97" si="25">J96</f>
        <v>5</v>
      </c>
      <c r="K95" s="35">
        <f t="shared" si="25"/>
        <v>5</v>
      </c>
    </row>
    <row r="96" spans="1:12">
      <c r="A96" s="73" t="s">
        <v>57</v>
      </c>
      <c r="B96" s="6" t="s">
        <v>20</v>
      </c>
      <c r="C96" s="6" t="s">
        <v>29</v>
      </c>
      <c r="D96" s="6" t="s">
        <v>233</v>
      </c>
      <c r="E96" s="7" t="s">
        <v>35</v>
      </c>
      <c r="F96" s="7" t="s">
        <v>17</v>
      </c>
      <c r="G96" s="11">
        <v>43010</v>
      </c>
      <c r="H96" s="34"/>
      <c r="I96" s="35">
        <f>I97</f>
        <v>30</v>
      </c>
      <c r="J96" s="35">
        <f t="shared" si="25"/>
        <v>5</v>
      </c>
      <c r="K96" s="35">
        <f t="shared" si="25"/>
        <v>5</v>
      </c>
    </row>
    <row r="97" spans="1:12" ht="31.5">
      <c r="A97" s="73" t="s">
        <v>104</v>
      </c>
      <c r="B97" s="6" t="s">
        <v>20</v>
      </c>
      <c r="C97" s="6" t="s">
        <v>29</v>
      </c>
      <c r="D97" s="6" t="s">
        <v>233</v>
      </c>
      <c r="E97" s="7" t="s">
        <v>35</v>
      </c>
      <c r="F97" s="7" t="s">
        <v>17</v>
      </c>
      <c r="G97" s="11">
        <v>43010</v>
      </c>
      <c r="H97" s="11">
        <v>200</v>
      </c>
      <c r="I97" s="35">
        <f>I98</f>
        <v>30</v>
      </c>
      <c r="J97" s="35">
        <f t="shared" si="25"/>
        <v>5</v>
      </c>
      <c r="K97" s="35">
        <f t="shared" si="25"/>
        <v>5</v>
      </c>
    </row>
    <row r="98" spans="1:12" ht="31.5">
      <c r="A98" s="73" t="s">
        <v>105</v>
      </c>
      <c r="B98" s="6" t="s">
        <v>20</v>
      </c>
      <c r="C98" s="6" t="s">
        <v>29</v>
      </c>
      <c r="D98" s="6" t="s">
        <v>233</v>
      </c>
      <c r="E98" s="7" t="s">
        <v>35</v>
      </c>
      <c r="F98" s="7" t="s">
        <v>17</v>
      </c>
      <c r="G98" s="11">
        <v>43010</v>
      </c>
      <c r="H98" s="11">
        <v>240</v>
      </c>
      <c r="I98" s="35">
        <f>'Прил 2'!J99</f>
        <v>30</v>
      </c>
      <c r="J98" s="35">
        <f>'Прил 2'!K99</f>
        <v>5</v>
      </c>
      <c r="K98" s="35">
        <f>'Прил 2'!L99</f>
        <v>5</v>
      </c>
    </row>
    <row r="99" spans="1:12" ht="47.25">
      <c r="A99" s="73" t="s">
        <v>236</v>
      </c>
      <c r="B99" s="6" t="s">
        <v>20</v>
      </c>
      <c r="C99" s="6" t="s">
        <v>29</v>
      </c>
      <c r="D99" s="6" t="s">
        <v>233</v>
      </c>
      <c r="E99" s="7" t="s">
        <v>35</v>
      </c>
      <c r="F99" s="7" t="s">
        <v>29</v>
      </c>
      <c r="G99" s="11"/>
      <c r="H99" s="11"/>
      <c r="I99" s="35">
        <f>I100</f>
        <v>100</v>
      </c>
      <c r="J99" s="35">
        <f t="shared" ref="J99:K101" si="26">J100</f>
        <v>5</v>
      </c>
      <c r="K99" s="35">
        <f t="shared" si="26"/>
        <v>5</v>
      </c>
    </row>
    <row r="100" spans="1:12">
      <c r="A100" s="73" t="s">
        <v>146</v>
      </c>
      <c r="B100" s="6" t="s">
        <v>20</v>
      </c>
      <c r="C100" s="6" t="s">
        <v>29</v>
      </c>
      <c r="D100" s="6" t="s">
        <v>233</v>
      </c>
      <c r="E100" s="7" t="s">
        <v>35</v>
      </c>
      <c r="F100" s="7" t="s">
        <v>29</v>
      </c>
      <c r="G100" s="11">
        <v>43040</v>
      </c>
      <c r="H100" s="34"/>
      <c r="I100" s="35">
        <f>I101</f>
        <v>100</v>
      </c>
      <c r="J100" s="35">
        <f t="shared" si="26"/>
        <v>5</v>
      </c>
      <c r="K100" s="35">
        <f t="shared" si="26"/>
        <v>5</v>
      </c>
    </row>
    <row r="101" spans="1:12" ht="31.5">
      <c r="A101" s="73" t="s">
        <v>104</v>
      </c>
      <c r="B101" s="6" t="s">
        <v>20</v>
      </c>
      <c r="C101" s="6" t="s">
        <v>29</v>
      </c>
      <c r="D101" s="6" t="s">
        <v>233</v>
      </c>
      <c r="E101" s="7" t="s">
        <v>35</v>
      </c>
      <c r="F101" s="7" t="s">
        <v>29</v>
      </c>
      <c r="G101" s="11">
        <v>43040</v>
      </c>
      <c r="H101" s="11">
        <v>200</v>
      </c>
      <c r="I101" s="35">
        <f>I102</f>
        <v>100</v>
      </c>
      <c r="J101" s="35">
        <f t="shared" si="26"/>
        <v>5</v>
      </c>
      <c r="K101" s="35">
        <f t="shared" si="26"/>
        <v>5</v>
      </c>
    </row>
    <row r="102" spans="1:12" ht="31.5">
      <c r="A102" s="73" t="s">
        <v>105</v>
      </c>
      <c r="B102" s="6" t="s">
        <v>20</v>
      </c>
      <c r="C102" s="6" t="s">
        <v>29</v>
      </c>
      <c r="D102" s="6" t="s">
        <v>233</v>
      </c>
      <c r="E102" s="7" t="s">
        <v>35</v>
      </c>
      <c r="F102" s="7" t="s">
        <v>29</v>
      </c>
      <c r="G102" s="11">
        <v>43040</v>
      </c>
      <c r="H102" s="11">
        <v>240</v>
      </c>
      <c r="I102" s="35">
        <f>'Прил 2'!J103</f>
        <v>100</v>
      </c>
      <c r="J102" s="35">
        <f>'Прил 2'!K103</f>
        <v>5</v>
      </c>
      <c r="K102" s="35">
        <f>'Прил 2'!L103</f>
        <v>5</v>
      </c>
    </row>
    <row r="103" spans="1:12" ht="47.25">
      <c r="A103" s="10" t="s">
        <v>255</v>
      </c>
      <c r="B103" s="6" t="s">
        <v>20</v>
      </c>
      <c r="C103" s="6" t="s">
        <v>29</v>
      </c>
      <c r="D103" s="6" t="s">
        <v>233</v>
      </c>
      <c r="E103" s="7" t="s">
        <v>35</v>
      </c>
      <c r="F103" s="7" t="s">
        <v>20</v>
      </c>
      <c r="G103" s="11"/>
      <c r="H103" s="11"/>
      <c r="I103" s="35">
        <f>I104+I107</f>
        <v>3803.5</v>
      </c>
      <c r="J103" s="35">
        <f t="shared" ref="I103:K105" si="27">J104</f>
        <v>0</v>
      </c>
      <c r="K103" s="35">
        <f t="shared" si="27"/>
        <v>0</v>
      </c>
    </row>
    <row r="104" spans="1:12">
      <c r="A104" s="247" t="s">
        <v>271</v>
      </c>
      <c r="B104" s="6" t="s">
        <v>20</v>
      </c>
      <c r="C104" s="6" t="s">
        <v>29</v>
      </c>
      <c r="D104" s="6" t="s">
        <v>233</v>
      </c>
      <c r="E104" s="7" t="s">
        <v>35</v>
      </c>
      <c r="F104" s="7" t="s">
        <v>20</v>
      </c>
      <c r="G104" s="11">
        <v>43030</v>
      </c>
      <c r="H104" s="34"/>
      <c r="I104" s="35">
        <f t="shared" si="27"/>
        <v>883.5</v>
      </c>
      <c r="J104" s="35">
        <f t="shared" si="27"/>
        <v>0</v>
      </c>
      <c r="K104" s="35">
        <f t="shared" si="27"/>
        <v>0</v>
      </c>
    </row>
    <row r="105" spans="1:12" ht="31.5">
      <c r="A105" s="73" t="s">
        <v>104</v>
      </c>
      <c r="B105" s="6" t="s">
        <v>20</v>
      </c>
      <c r="C105" s="6" t="s">
        <v>29</v>
      </c>
      <c r="D105" s="6" t="s">
        <v>233</v>
      </c>
      <c r="E105" s="7" t="s">
        <v>35</v>
      </c>
      <c r="F105" s="7" t="s">
        <v>20</v>
      </c>
      <c r="G105" s="11">
        <v>43030</v>
      </c>
      <c r="H105" s="11">
        <v>200</v>
      </c>
      <c r="I105" s="35">
        <f t="shared" si="27"/>
        <v>883.5</v>
      </c>
      <c r="J105" s="35">
        <f t="shared" si="27"/>
        <v>0</v>
      </c>
      <c r="K105" s="35">
        <f t="shared" si="27"/>
        <v>0</v>
      </c>
    </row>
    <row r="106" spans="1:12" ht="31.5">
      <c r="A106" s="73" t="s">
        <v>105</v>
      </c>
      <c r="B106" s="6" t="s">
        <v>20</v>
      </c>
      <c r="C106" s="6" t="s">
        <v>29</v>
      </c>
      <c r="D106" s="6" t="s">
        <v>233</v>
      </c>
      <c r="E106" s="7" t="s">
        <v>35</v>
      </c>
      <c r="F106" s="7" t="s">
        <v>20</v>
      </c>
      <c r="G106" s="11">
        <v>43030</v>
      </c>
      <c r="H106" s="11">
        <v>240</v>
      </c>
      <c r="I106" s="35">
        <f>'Прил 2'!J107</f>
        <v>883.5</v>
      </c>
      <c r="J106" s="35">
        <f>'Прил 2'!K107</f>
        <v>0</v>
      </c>
      <c r="K106" s="35">
        <f>'Прил 2'!L107</f>
        <v>0</v>
      </c>
    </row>
    <row r="107" spans="1:12" ht="31.5">
      <c r="A107" s="73" t="s">
        <v>263</v>
      </c>
      <c r="B107" s="6" t="s">
        <v>20</v>
      </c>
      <c r="C107" s="6" t="s">
        <v>29</v>
      </c>
      <c r="D107" s="6" t="s">
        <v>233</v>
      </c>
      <c r="E107" s="7" t="s">
        <v>35</v>
      </c>
      <c r="F107" s="7" t="s">
        <v>20</v>
      </c>
      <c r="G107" s="11">
        <v>78090</v>
      </c>
      <c r="H107" s="11"/>
      <c r="I107" s="35">
        <f>I108</f>
        <v>2920</v>
      </c>
      <c r="J107" s="35">
        <f t="shared" ref="J107:K108" si="28">J108</f>
        <v>0</v>
      </c>
      <c r="K107" s="35">
        <f t="shared" si="28"/>
        <v>0</v>
      </c>
    </row>
    <row r="108" spans="1:12" ht="31.5">
      <c r="A108" s="73" t="s">
        <v>104</v>
      </c>
      <c r="B108" s="6" t="s">
        <v>20</v>
      </c>
      <c r="C108" s="6" t="s">
        <v>29</v>
      </c>
      <c r="D108" s="6" t="s">
        <v>233</v>
      </c>
      <c r="E108" s="7" t="s">
        <v>35</v>
      </c>
      <c r="F108" s="7" t="s">
        <v>20</v>
      </c>
      <c r="G108" s="11">
        <v>78090</v>
      </c>
      <c r="H108" s="11">
        <v>200</v>
      </c>
      <c r="I108" s="35">
        <f>I109</f>
        <v>2920</v>
      </c>
      <c r="J108" s="35">
        <f t="shared" si="28"/>
        <v>0</v>
      </c>
      <c r="K108" s="35">
        <f t="shared" si="28"/>
        <v>0</v>
      </c>
    </row>
    <row r="109" spans="1:12" ht="31.5">
      <c r="A109" s="73" t="s">
        <v>105</v>
      </c>
      <c r="B109" s="6" t="s">
        <v>20</v>
      </c>
      <c r="C109" s="6" t="s">
        <v>29</v>
      </c>
      <c r="D109" s="6" t="s">
        <v>233</v>
      </c>
      <c r="E109" s="7" t="s">
        <v>35</v>
      </c>
      <c r="F109" s="7" t="s">
        <v>20</v>
      </c>
      <c r="G109" s="11">
        <v>78090</v>
      </c>
      <c r="H109" s="11">
        <v>240</v>
      </c>
      <c r="I109" s="35">
        <f>'Прил 2'!J110</f>
        <v>2920</v>
      </c>
      <c r="J109" s="35">
        <f>'Прил 2'!K110</f>
        <v>0</v>
      </c>
      <c r="K109" s="35">
        <f>'Прил 2'!L110</f>
        <v>0</v>
      </c>
    </row>
    <row r="110" spans="1:12">
      <c r="A110" s="75" t="s">
        <v>58</v>
      </c>
      <c r="B110" s="66" t="s">
        <v>31</v>
      </c>
      <c r="C110" s="66"/>
      <c r="D110" s="69"/>
      <c r="E110" s="66"/>
      <c r="F110" s="66"/>
      <c r="G110" s="66"/>
      <c r="H110" s="89"/>
      <c r="I110" s="88">
        <f t="shared" ref="I110:K115" si="29">I111</f>
        <v>166</v>
      </c>
      <c r="J110" s="88">
        <f t="shared" si="29"/>
        <v>129.57999999999998</v>
      </c>
      <c r="K110" s="88">
        <f t="shared" si="29"/>
        <v>92.05</v>
      </c>
    </row>
    <row r="111" spans="1:12">
      <c r="A111" s="95" t="s">
        <v>27</v>
      </c>
      <c r="B111" s="66" t="s">
        <v>31</v>
      </c>
      <c r="C111" s="66" t="s">
        <v>17</v>
      </c>
      <c r="D111" s="89"/>
      <c r="E111" s="66"/>
      <c r="F111" s="66"/>
      <c r="G111" s="66"/>
      <c r="H111" s="89"/>
      <c r="I111" s="88">
        <f>I112</f>
        <v>166</v>
      </c>
      <c r="J111" s="88">
        <f t="shared" si="29"/>
        <v>129.57999999999998</v>
      </c>
      <c r="K111" s="88">
        <f t="shared" si="29"/>
        <v>92.05</v>
      </c>
    </row>
    <row r="112" spans="1:12" ht="47.25">
      <c r="A112" s="70" t="s">
        <v>140</v>
      </c>
      <c r="B112" s="6" t="s">
        <v>31</v>
      </c>
      <c r="C112" s="6" t="s">
        <v>17</v>
      </c>
      <c r="D112" s="6">
        <v>89</v>
      </c>
      <c r="E112" s="6" t="s">
        <v>35</v>
      </c>
      <c r="F112" s="6"/>
      <c r="G112" s="6"/>
      <c r="H112" s="90"/>
      <c r="I112" s="35">
        <f>I113</f>
        <v>166</v>
      </c>
      <c r="J112" s="35">
        <f t="shared" si="29"/>
        <v>129.57999999999998</v>
      </c>
      <c r="K112" s="35">
        <f t="shared" si="29"/>
        <v>92.05</v>
      </c>
      <c r="L112" s="76"/>
    </row>
    <row r="113" spans="1:12" ht="47.25">
      <c r="A113" s="70" t="s">
        <v>141</v>
      </c>
      <c r="B113" s="6" t="s">
        <v>31</v>
      </c>
      <c r="C113" s="6" t="s">
        <v>17</v>
      </c>
      <c r="D113" s="6">
        <v>89</v>
      </c>
      <c r="E113" s="6">
        <v>1</v>
      </c>
      <c r="F113" s="6"/>
      <c r="G113" s="6"/>
      <c r="H113" s="90"/>
      <c r="I113" s="35">
        <f>I114</f>
        <v>166</v>
      </c>
      <c r="J113" s="35">
        <f t="shared" si="29"/>
        <v>129.57999999999998</v>
      </c>
      <c r="K113" s="35">
        <f t="shared" si="29"/>
        <v>92.05</v>
      </c>
      <c r="L113" s="76"/>
    </row>
    <row r="114" spans="1:12">
      <c r="A114" s="70" t="s">
        <v>99</v>
      </c>
      <c r="B114" s="96" t="s">
        <v>31</v>
      </c>
      <c r="C114" s="96" t="s">
        <v>17</v>
      </c>
      <c r="D114" s="97">
        <v>89</v>
      </c>
      <c r="E114" s="7">
        <v>1</v>
      </c>
      <c r="F114" s="7" t="s">
        <v>37</v>
      </c>
      <c r="G114" s="7" t="s">
        <v>60</v>
      </c>
      <c r="H114" s="97"/>
      <c r="I114" s="35">
        <f t="shared" si="29"/>
        <v>166</v>
      </c>
      <c r="J114" s="35">
        <f t="shared" si="29"/>
        <v>129.57999999999998</v>
      </c>
      <c r="K114" s="35">
        <f t="shared" si="29"/>
        <v>92.05</v>
      </c>
    </row>
    <row r="115" spans="1:12">
      <c r="A115" s="70" t="s">
        <v>100</v>
      </c>
      <c r="B115" s="96" t="s">
        <v>31</v>
      </c>
      <c r="C115" s="96" t="s">
        <v>17</v>
      </c>
      <c r="D115" s="97">
        <v>89</v>
      </c>
      <c r="E115" s="7">
        <v>1</v>
      </c>
      <c r="F115" s="7" t="s">
        <v>37</v>
      </c>
      <c r="G115" s="7" t="s">
        <v>60</v>
      </c>
      <c r="H115" s="97" t="s">
        <v>102</v>
      </c>
      <c r="I115" s="35">
        <f t="shared" si="29"/>
        <v>166</v>
      </c>
      <c r="J115" s="35">
        <f t="shared" si="29"/>
        <v>129.57999999999998</v>
      </c>
      <c r="K115" s="35">
        <f t="shared" si="29"/>
        <v>92.05</v>
      </c>
    </row>
    <row r="116" spans="1:12">
      <c r="A116" s="70" t="s">
        <v>101</v>
      </c>
      <c r="B116" s="96" t="s">
        <v>31</v>
      </c>
      <c r="C116" s="96" t="s">
        <v>17</v>
      </c>
      <c r="D116" s="97">
        <v>89</v>
      </c>
      <c r="E116" s="7">
        <v>1</v>
      </c>
      <c r="F116" s="7" t="s">
        <v>37</v>
      </c>
      <c r="G116" s="7" t="s">
        <v>60</v>
      </c>
      <c r="H116" s="97" t="s">
        <v>103</v>
      </c>
      <c r="I116" s="35">
        <f>'Прил 2'!J117</f>
        <v>166</v>
      </c>
      <c r="J116" s="35">
        <f>'Прил 2'!K117</f>
        <v>129.57999999999998</v>
      </c>
      <c r="K116" s="35">
        <f>'Прил 2'!L117</f>
        <v>92.05</v>
      </c>
    </row>
    <row r="117" spans="1:12">
      <c r="A117" s="68" t="s">
        <v>19</v>
      </c>
      <c r="B117" s="152" t="s">
        <v>32</v>
      </c>
      <c r="C117" s="152"/>
      <c r="D117" s="153"/>
      <c r="E117" s="83"/>
      <c r="F117" s="83"/>
      <c r="G117" s="83"/>
      <c r="H117" s="153"/>
      <c r="I117" s="88">
        <f t="shared" ref="I117:K122" si="30">I118</f>
        <v>2.2999999999999998</v>
      </c>
      <c r="J117" s="88">
        <f t="shared" si="30"/>
        <v>2.2999999999999998</v>
      </c>
      <c r="K117" s="88">
        <f t="shared" si="30"/>
        <v>2.2999999999999998</v>
      </c>
    </row>
    <row r="118" spans="1:12" ht="31.5">
      <c r="A118" s="68" t="s">
        <v>61</v>
      </c>
      <c r="B118" s="83">
        <v>13</v>
      </c>
      <c r="C118" s="83" t="s">
        <v>17</v>
      </c>
      <c r="D118" s="84"/>
      <c r="E118" s="83"/>
      <c r="F118" s="83"/>
      <c r="G118" s="83"/>
      <c r="H118" s="153"/>
      <c r="I118" s="88">
        <f t="shared" si="30"/>
        <v>2.2999999999999998</v>
      </c>
      <c r="J118" s="88">
        <f t="shared" si="30"/>
        <v>2.2999999999999998</v>
      </c>
      <c r="K118" s="88">
        <f t="shared" si="30"/>
        <v>2.2999999999999998</v>
      </c>
    </row>
    <row r="119" spans="1:12" ht="47.25">
      <c r="A119" s="70" t="s">
        <v>140</v>
      </c>
      <c r="B119" s="7" t="s">
        <v>32</v>
      </c>
      <c r="C119" s="7" t="s">
        <v>17</v>
      </c>
      <c r="D119" s="6">
        <v>89</v>
      </c>
      <c r="E119" s="6">
        <v>0</v>
      </c>
      <c r="F119" s="7"/>
      <c r="G119" s="7"/>
      <c r="H119" s="97"/>
      <c r="I119" s="35">
        <f t="shared" si="30"/>
        <v>2.2999999999999998</v>
      </c>
      <c r="J119" s="35">
        <f t="shared" si="30"/>
        <v>2.2999999999999998</v>
      </c>
      <c r="K119" s="35">
        <f t="shared" si="30"/>
        <v>2.2999999999999998</v>
      </c>
    </row>
    <row r="120" spans="1:12" ht="47.25">
      <c r="A120" s="70" t="s">
        <v>141</v>
      </c>
      <c r="B120" s="7" t="s">
        <v>32</v>
      </c>
      <c r="C120" s="7" t="s">
        <v>17</v>
      </c>
      <c r="D120" s="6">
        <v>89</v>
      </c>
      <c r="E120" s="6">
        <v>1</v>
      </c>
      <c r="F120" s="7"/>
      <c r="G120" s="7"/>
      <c r="H120" s="97"/>
      <c r="I120" s="35">
        <f t="shared" si="30"/>
        <v>2.2999999999999998</v>
      </c>
      <c r="J120" s="35">
        <f t="shared" si="30"/>
        <v>2.2999999999999998</v>
      </c>
      <c r="K120" s="35">
        <f t="shared" si="30"/>
        <v>2.2999999999999998</v>
      </c>
    </row>
    <row r="121" spans="1:12">
      <c r="A121" s="73" t="s">
        <v>62</v>
      </c>
      <c r="B121" s="7">
        <v>13</v>
      </c>
      <c r="C121" s="7" t="s">
        <v>17</v>
      </c>
      <c r="D121" s="85">
        <v>89</v>
      </c>
      <c r="E121" s="7">
        <v>1</v>
      </c>
      <c r="F121" s="7" t="s">
        <v>37</v>
      </c>
      <c r="G121" s="7">
        <v>41240</v>
      </c>
      <c r="H121" s="97"/>
      <c r="I121" s="35">
        <f t="shared" si="30"/>
        <v>2.2999999999999998</v>
      </c>
      <c r="J121" s="35">
        <f t="shared" si="30"/>
        <v>2.2999999999999998</v>
      </c>
      <c r="K121" s="35">
        <f t="shared" si="30"/>
        <v>2.2999999999999998</v>
      </c>
    </row>
    <row r="122" spans="1:12">
      <c r="A122" s="73" t="s">
        <v>97</v>
      </c>
      <c r="B122" s="7">
        <v>13</v>
      </c>
      <c r="C122" s="7" t="s">
        <v>17</v>
      </c>
      <c r="D122" s="85">
        <v>89</v>
      </c>
      <c r="E122" s="7">
        <v>1</v>
      </c>
      <c r="F122" s="7" t="s">
        <v>37</v>
      </c>
      <c r="G122" s="7" t="s">
        <v>67</v>
      </c>
      <c r="H122" s="97" t="s">
        <v>98</v>
      </c>
      <c r="I122" s="35">
        <f t="shared" si="30"/>
        <v>2.2999999999999998</v>
      </c>
      <c r="J122" s="35">
        <f t="shared" si="30"/>
        <v>2.2999999999999998</v>
      </c>
      <c r="K122" s="35">
        <f t="shared" si="30"/>
        <v>2.2999999999999998</v>
      </c>
    </row>
    <row r="123" spans="1:12">
      <c r="A123" s="78" t="s">
        <v>63</v>
      </c>
      <c r="B123" s="7">
        <v>13</v>
      </c>
      <c r="C123" s="7" t="s">
        <v>17</v>
      </c>
      <c r="D123" s="85">
        <v>89</v>
      </c>
      <c r="E123" s="7">
        <v>1</v>
      </c>
      <c r="F123" s="7" t="s">
        <v>37</v>
      </c>
      <c r="G123" s="7">
        <v>41240</v>
      </c>
      <c r="H123" s="97">
        <v>730</v>
      </c>
      <c r="I123" s="35">
        <f>'Прил 2'!J124</f>
        <v>2.2999999999999998</v>
      </c>
      <c r="J123" s="35">
        <f>'Прил 2'!K124</f>
        <v>2.2999999999999998</v>
      </c>
      <c r="K123" s="35">
        <f>'Прил 2'!L124</f>
        <v>2.2999999999999998</v>
      </c>
    </row>
    <row r="124" spans="1:12">
      <c r="A124" s="78" t="s">
        <v>212</v>
      </c>
      <c r="B124" s="83" t="s">
        <v>163</v>
      </c>
      <c r="C124" s="83"/>
      <c r="D124" s="84"/>
      <c r="E124" s="83"/>
      <c r="F124" s="83"/>
      <c r="G124" s="83"/>
      <c r="H124" s="153"/>
      <c r="I124" s="88"/>
      <c r="J124" s="88">
        <f t="shared" ref="J124:K127" si="31">J125</f>
        <v>36.42</v>
      </c>
      <c r="K124" s="88">
        <f t="shared" si="31"/>
        <v>73.95</v>
      </c>
    </row>
    <row r="125" spans="1:12">
      <c r="A125" s="78" t="s">
        <v>212</v>
      </c>
      <c r="B125" s="7" t="s">
        <v>163</v>
      </c>
      <c r="C125" s="7">
        <v>99</v>
      </c>
      <c r="D125" s="85"/>
      <c r="E125" s="7"/>
      <c r="F125" s="7"/>
      <c r="G125" s="7"/>
      <c r="H125" s="97"/>
      <c r="I125" s="35"/>
      <c r="J125" s="35">
        <f t="shared" si="31"/>
        <v>36.42</v>
      </c>
      <c r="K125" s="35">
        <f t="shared" si="31"/>
        <v>73.95</v>
      </c>
    </row>
    <row r="126" spans="1:12" ht="47.25">
      <c r="A126" s="70" t="s">
        <v>140</v>
      </c>
      <c r="B126" s="7" t="s">
        <v>163</v>
      </c>
      <c r="C126" s="7">
        <v>99</v>
      </c>
      <c r="D126" s="7" t="s">
        <v>48</v>
      </c>
      <c r="E126" s="7" t="s">
        <v>35</v>
      </c>
      <c r="F126" s="7"/>
      <c r="G126" s="7"/>
      <c r="H126" s="97"/>
      <c r="I126" s="35"/>
      <c r="J126" s="35">
        <f t="shared" si="31"/>
        <v>36.42</v>
      </c>
      <c r="K126" s="35">
        <f t="shared" si="31"/>
        <v>73.95</v>
      </c>
    </row>
    <row r="127" spans="1:12" ht="47.25">
      <c r="A127" s="70" t="s">
        <v>141</v>
      </c>
      <c r="B127" s="7" t="s">
        <v>163</v>
      </c>
      <c r="C127" s="7">
        <v>99</v>
      </c>
      <c r="D127" s="7" t="s">
        <v>48</v>
      </c>
      <c r="E127" s="7" t="s">
        <v>24</v>
      </c>
      <c r="F127" s="7"/>
      <c r="G127" s="7"/>
      <c r="H127" s="97"/>
      <c r="I127" s="35"/>
      <c r="J127" s="35">
        <f t="shared" si="31"/>
        <v>36.42</v>
      </c>
      <c r="K127" s="35">
        <f t="shared" si="31"/>
        <v>73.95</v>
      </c>
    </row>
    <row r="128" spans="1:12">
      <c r="A128" s="78" t="s">
        <v>212</v>
      </c>
      <c r="B128" s="7" t="s">
        <v>163</v>
      </c>
      <c r="C128" s="7">
        <v>99</v>
      </c>
      <c r="D128" s="7" t="s">
        <v>48</v>
      </c>
      <c r="E128" s="7" t="s">
        <v>24</v>
      </c>
      <c r="F128" s="7" t="s">
        <v>37</v>
      </c>
      <c r="G128" s="7" t="s">
        <v>164</v>
      </c>
      <c r="H128" s="7"/>
      <c r="I128" s="34"/>
      <c r="J128" s="141">
        <f>J130</f>
        <v>36.42</v>
      </c>
      <c r="K128" s="141">
        <f>K130</f>
        <v>73.95</v>
      </c>
    </row>
    <row r="129" spans="1:11">
      <c r="A129" s="78" t="s">
        <v>112</v>
      </c>
      <c r="B129" s="7" t="s">
        <v>163</v>
      </c>
      <c r="C129" s="7">
        <v>99</v>
      </c>
      <c r="D129" s="7" t="s">
        <v>48</v>
      </c>
      <c r="E129" s="7" t="s">
        <v>24</v>
      </c>
      <c r="F129" s="7" t="s">
        <v>37</v>
      </c>
      <c r="G129" s="7" t="s">
        <v>164</v>
      </c>
      <c r="H129" s="7" t="s">
        <v>113</v>
      </c>
      <c r="I129" s="34"/>
      <c r="J129" s="141">
        <f>J130</f>
        <v>36.42</v>
      </c>
      <c r="K129" s="141">
        <f>K130</f>
        <v>73.95</v>
      </c>
    </row>
    <row r="130" spans="1:11">
      <c r="A130" s="78" t="s">
        <v>47</v>
      </c>
      <c r="B130" s="7" t="s">
        <v>163</v>
      </c>
      <c r="C130" s="7" t="s">
        <v>163</v>
      </c>
      <c r="D130" s="7" t="s">
        <v>48</v>
      </c>
      <c r="E130" s="7" t="s">
        <v>24</v>
      </c>
      <c r="F130" s="7" t="s">
        <v>37</v>
      </c>
      <c r="G130" s="7" t="s">
        <v>164</v>
      </c>
      <c r="H130" s="7" t="s">
        <v>49</v>
      </c>
      <c r="I130" s="34"/>
      <c r="J130" s="141">
        <f>'Прил 2'!K131</f>
        <v>36.42</v>
      </c>
      <c r="K130" s="141">
        <f>'Прил 2'!L131</f>
        <v>73.95</v>
      </c>
    </row>
  </sheetData>
  <autoFilter ref="A6:K130"/>
  <mergeCells count="9">
    <mergeCell ref="C1:E1"/>
    <mergeCell ref="I1:K1"/>
    <mergeCell ref="A2:K2"/>
    <mergeCell ref="A4:A5"/>
    <mergeCell ref="B4:B5"/>
    <mergeCell ref="C4:C5"/>
    <mergeCell ref="D4:G5"/>
    <mergeCell ref="H4:H5"/>
    <mergeCell ref="I4:K4"/>
  </mergeCells>
  <conditionalFormatting sqref="B41">
    <cfRule type="expression" dxfId="72" priority="79" stopIfTrue="1">
      <formula>$F41=""</formula>
    </cfRule>
    <cfRule type="expression" dxfId="71" priority="80" stopIfTrue="1">
      <formula>#REF!&lt;&gt;""</formula>
    </cfRule>
    <cfRule type="expression" dxfId="70" priority="81" stopIfTrue="1">
      <formula>AND($G41="",$F41&lt;&gt;"")</formula>
    </cfRule>
  </conditionalFormatting>
  <conditionalFormatting sqref="B61">
    <cfRule type="expression" dxfId="69" priority="76" stopIfTrue="1">
      <formula>$F61=""</formula>
    </cfRule>
    <cfRule type="expression" dxfId="68" priority="78" stopIfTrue="1">
      <formula>AND($G61="",$F61&lt;&gt;"")</formula>
    </cfRule>
  </conditionalFormatting>
  <conditionalFormatting sqref="A39">
    <cfRule type="expression" dxfId="67" priority="73" stopIfTrue="1">
      <formula>$F39=""</formula>
    </cfRule>
    <cfRule type="expression" dxfId="66" priority="74" stopIfTrue="1">
      <formula>#REF!&lt;&gt;""</formula>
    </cfRule>
    <cfRule type="expression" dxfId="65" priority="75" stopIfTrue="1">
      <formula>AND($G39="",$F39&lt;&gt;"")</formula>
    </cfRule>
  </conditionalFormatting>
  <conditionalFormatting sqref="A98 A101">
    <cfRule type="expression" dxfId="64" priority="67" stopIfTrue="1">
      <formula>$F98=""</formula>
    </cfRule>
    <cfRule type="expression" dxfId="63" priority="69" stopIfTrue="1">
      <formula>AND($G98="",$F98&lt;&gt;"")</formula>
    </cfRule>
  </conditionalFormatting>
  <conditionalFormatting sqref="A101">
    <cfRule type="expression" dxfId="62" priority="64" stopIfTrue="1">
      <formula>$F101=""</formula>
    </cfRule>
    <cfRule type="expression" dxfId="61" priority="66" stopIfTrue="1">
      <formula>AND($G101="",$F101&lt;&gt;"")</formula>
    </cfRule>
  </conditionalFormatting>
  <conditionalFormatting sqref="A39">
    <cfRule type="expression" dxfId="60" priority="61" stopIfTrue="1">
      <formula>$F39=""</formula>
    </cfRule>
    <cfRule type="expression" dxfId="59" priority="62" stopIfTrue="1">
      <formula>#REF!&lt;&gt;""</formula>
    </cfRule>
    <cfRule type="expression" dxfId="58" priority="63" stopIfTrue="1">
      <formula>AND($G39="",$F39&lt;&gt;"")</formula>
    </cfRule>
  </conditionalFormatting>
  <conditionalFormatting sqref="A36">
    <cfRule type="expression" dxfId="57" priority="58" stopIfTrue="1">
      <formula>$F36=""</formula>
    </cfRule>
    <cfRule type="expression" dxfId="56" priority="59" stopIfTrue="1">
      <formula>#REF!&lt;&gt;""</formula>
    </cfRule>
    <cfRule type="expression" dxfId="55" priority="60" stopIfTrue="1">
      <formula>AND($G36="",$F36&lt;&gt;"")</formula>
    </cfRule>
  </conditionalFormatting>
  <conditionalFormatting sqref="F39 E93:E96">
    <cfRule type="expression" dxfId="54" priority="56" stopIfTrue="1">
      <formula>$C39=""</formula>
    </cfRule>
    <cfRule type="expression" dxfId="53" priority="57" stopIfTrue="1">
      <formula>$D39&lt;&gt;""</formula>
    </cfRule>
  </conditionalFormatting>
  <conditionalFormatting sqref="E39">
    <cfRule type="expression" dxfId="52" priority="54" stopIfTrue="1">
      <formula>$C39=""</formula>
    </cfRule>
    <cfRule type="expression" dxfId="51" priority="55" stopIfTrue="1">
      <formula>$D39&lt;&gt;""</formula>
    </cfRule>
  </conditionalFormatting>
  <conditionalFormatting sqref="F93:F97">
    <cfRule type="expression" dxfId="50" priority="47" stopIfTrue="1">
      <formula>$C93=""</formula>
    </cfRule>
    <cfRule type="expression" dxfId="49" priority="48" stopIfTrue="1">
      <formula>$D93&lt;&gt;""</formula>
    </cfRule>
  </conditionalFormatting>
  <conditionalFormatting sqref="F93:F97">
    <cfRule type="expression" dxfId="48" priority="43" stopIfTrue="1">
      <formula>$C93=""</formula>
    </cfRule>
    <cfRule type="expression" dxfId="47" priority="44" stopIfTrue="1">
      <formula>$D93&lt;&gt;""</formula>
    </cfRule>
  </conditionalFormatting>
  <conditionalFormatting sqref="F39">
    <cfRule type="expression" dxfId="46" priority="41" stopIfTrue="1">
      <formula>$C39=""</formula>
    </cfRule>
    <cfRule type="expression" dxfId="45" priority="42" stopIfTrue="1">
      <formula>$D39&lt;&gt;""</formula>
    </cfRule>
  </conditionalFormatting>
  <conditionalFormatting sqref="E39">
    <cfRule type="expression" dxfId="44" priority="39" stopIfTrue="1">
      <formula>$C39=""</formula>
    </cfRule>
    <cfRule type="expression" dxfId="43" priority="40" stopIfTrue="1">
      <formula>$D39&lt;&gt;""</formula>
    </cfRule>
  </conditionalFormatting>
  <conditionalFormatting sqref="A45">
    <cfRule type="expression" dxfId="42" priority="36" stopIfTrue="1">
      <formula>$F45=""</formula>
    </cfRule>
    <cfRule type="expression" dxfId="41" priority="37" stopIfTrue="1">
      <formula>$H45&lt;&gt;""</formula>
    </cfRule>
    <cfRule type="expression" dxfId="40" priority="38" stopIfTrue="1">
      <formula>AND($G45="",$F45&lt;&gt;"")</formula>
    </cfRule>
  </conditionalFormatting>
  <conditionalFormatting sqref="B45">
    <cfRule type="expression" dxfId="39" priority="33" stopIfTrue="1">
      <formula>$F45=""</formula>
    </cfRule>
    <cfRule type="expression" dxfId="38" priority="34" stopIfTrue="1">
      <formula>#REF!&lt;&gt;""</formula>
    </cfRule>
    <cfRule type="expression" dxfId="37" priority="35" stopIfTrue="1">
      <formula>AND($G45="",$F45&lt;&gt;"")</formula>
    </cfRule>
  </conditionalFormatting>
  <conditionalFormatting sqref="A99 A102:A103 A105:A106">
    <cfRule type="expression" dxfId="36" priority="31" stopIfTrue="1">
      <formula>$F99=""</formula>
    </cfRule>
    <cfRule type="expression" dxfId="35" priority="32" stopIfTrue="1">
      <formula>AND($G99="",$F99&lt;&gt;"")</formula>
    </cfRule>
  </conditionalFormatting>
  <conditionalFormatting sqref="A102:A103 A105:A106">
    <cfRule type="expression" dxfId="34" priority="29" stopIfTrue="1">
      <formula>$F102=""</formula>
    </cfRule>
    <cfRule type="expression" dxfId="33" priority="30" stopIfTrue="1">
      <formula>AND($G102="",$F102&lt;&gt;"")</formula>
    </cfRule>
  </conditionalFormatting>
  <conditionalFormatting sqref="A96 A100">
    <cfRule type="expression" dxfId="32" priority="27" stopIfTrue="1">
      <formula>$F96=""</formula>
    </cfRule>
    <cfRule type="expression" dxfId="31" priority="28" stopIfTrue="1">
      <formula>AND($G96="",$F96&lt;&gt;"")</formula>
    </cfRule>
  </conditionalFormatting>
  <conditionalFormatting sqref="A100">
    <cfRule type="expression" dxfId="30" priority="25" stopIfTrue="1">
      <formula>$F100=""</formula>
    </cfRule>
    <cfRule type="expression" dxfId="29" priority="26" stopIfTrue="1">
      <formula>AND($G100="",$F100&lt;&gt;"")</formula>
    </cfRule>
  </conditionalFormatting>
  <conditionalFormatting sqref="A96">
    <cfRule type="expression" dxfId="28" priority="23" stopIfTrue="1">
      <formula>$F96=""</formula>
    </cfRule>
    <cfRule type="expression" dxfId="27" priority="24" stopIfTrue="1">
      <formula>AND($G96="",$F96&lt;&gt;"")</formula>
    </cfRule>
  </conditionalFormatting>
  <conditionalFormatting sqref="A100">
    <cfRule type="expression" dxfId="26" priority="21" stopIfTrue="1">
      <formula>$F100=""</formula>
    </cfRule>
    <cfRule type="expression" dxfId="25" priority="22" stopIfTrue="1">
      <formula>AND($G100="",$F100&lt;&gt;"")</formula>
    </cfRule>
  </conditionalFormatting>
  <conditionalFormatting sqref="A100">
    <cfRule type="expression" dxfId="24" priority="19" stopIfTrue="1">
      <formula>$F100=""</formula>
    </cfRule>
    <cfRule type="expression" dxfId="23" priority="20" stopIfTrue="1">
      <formula>AND($G100="",$F100&lt;&gt;"")</formula>
    </cfRule>
  </conditionalFormatting>
  <conditionalFormatting sqref="E94:E97">
    <cfRule type="expression" dxfId="22" priority="17" stopIfTrue="1">
      <formula>$C94=""</formula>
    </cfRule>
    <cfRule type="expression" dxfId="21" priority="18" stopIfTrue="1">
      <formula>$D94&lt;&gt;""</formula>
    </cfRule>
  </conditionalFormatting>
  <conditionalFormatting sqref="F94:F98">
    <cfRule type="expression" dxfId="20" priority="15" stopIfTrue="1">
      <formula>$C94=""</formula>
    </cfRule>
    <cfRule type="expression" dxfId="19" priority="16" stopIfTrue="1">
      <formula>$D94&lt;&gt;""</formula>
    </cfRule>
  </conditionalFormatting>
  <conditionalFormatting sqref="E94:E97">
    <cfRule type="expression" dxfId="18" priority="13" stopIfTrue="1">
      <formula>$C94=""</formula>
    </cfRule>
    <cfRule type="expression" dxfId="17" priority="14" stopIfTrue="1">
      <formula>$D94&lt;&gt;""</formula>
    </cfRule>
  </conditionalFormatting>
  <conditionalFormatting sqref="F94:F98">
    <cfRule type="expression" dxfId="16" priority="11" stopIfTrue="1">
      <formula>$C94=""</formula>
    </cfRule>
    <cfRule type="expression" dxfId="15" priority="12" stopIfTrue="1">
      <formula>$D94&lt;&gt;""</formula>
    </cfRule>
  </conditionalFormatting>
  <conditionalFormatting sqref="E94 F94:F95">
    <cfRule type="expression" dxfId="14" priority="9" stopIfTrue="1">
      <formula>$C94=""</formula>
    </cfRule>
    <cfRule type="expression" dxfId="13" priority="10" stopIfTrue="1">
      <formula>$D94&lt;&gt;""</formula>
    </cfRule>
  </conditionalFormatting>
  <conditionalFormatting sqref="A103 A105:A106">
    <cfRule type="expression" dxfId="12" priority="7" stopIfTrue="1">
      <formula>$F103=""</formula>
    </cfRule>
    <cfRule type="expression" dxfId="11" priority="8" stopIfTrue="1">
      <formula>AND($G103="",$F103&lt;&gt;"")</formula>
    </cfRule>
  </conditionalFormatting>
  <conditionalFormatting sqref="E103:F106">
    <cfRule type="expression" dxfId="6" priority="1" stopIfTrue="1">
      <formula>$C103=""</formula>
    </cfRule>
    <cfRule type="expression" dxfId="5" priority="2" stopIfTrue="1">
      <formula>$D103&lt;&gt;""</formula>
    </cfRule>
  </conditionalFormatting>
  <pageMargins left="0.78740157480314965" right="0.78740157480314965" top="0.39370078740157483" bottom="0.78740157480314965" header="0.51181102362204722" footer="0.51181102362204722"/>
  <pageSetup paperSize="9" scale="46" firstPageNumber="0" orientation="portrait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stopIfTrue="1" id="{F3797FB4-2AC7-4D43-BCFC-B84EF7D0979C}">
            <xm:f>[2]Лист1!#REF!&lt;&gt;""</xm:f>
            <x14:dxf>
              <font>
                <b val="0"/>
                <i/>
                <condense val="0"/>
                <extend val="0"/>
              </font>
            </x14:dxf>
          </x14:cfRule>
          <xm:sqref>B61</xm:sqref>
        </x14:conditionalFormatting>
        <x14:conditionalFormatting xmlns:xm="http://schemas.microsoft.com/office/excel/2006/main">
          <x14:cfRule type="expression" priority="30" stopIfTrue="1" id="{24E993A7-23BA-4010-9B90-E597B39FCED3}">
            <xm:f>[1]Лист1!#REF!&lt;&gt;""</xm:f>
            <x14:dxf>
              <font>
                <b val="0"/>
                <i/>
                <condense val="0"/>
                <extend val="0"/>
              </font>
            </x14:dxf>
          </x14:cfRule>
          <xm:sqref>A98 A101</xm:sqref>
        </x14:conditionalFormatting>
        <x14:conditionalFormatting xmlns:xm="http://schemas.microsoft.com/office/excel/2006/main">
          <x14:cfRule type="expression" priority="27" stopIfTrue="1" id="{CCC649A9-27AE-4155-9AC0-E773E491AA52}">
            <xm:f>[1]Лист1!#REF!&lt;&gt;""</xm:f>
            <x14:dxf>
              <font>
                <b val="0"/>
                <i/>
                <condense val="0"/>
                <extend val="0"/>
              </font>
            </x14:dxf>
          </x14:cfRule>
          <xm:sqref>A101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AQ161"/>
  <sheetViews>
    <sheetView tabSelected="1" view="pageBreakPreview" topLeftCell="A39" zoomScaleNormal="100" zoomScaleSheetLayoutView="100" workbookViewId="0">
      <selection activeCell="E52" sqref="E52"/>
    </sheetView>
  </sheetViews>
  <sheetFormatPr defaultColWidth="9.140625" defaultRowHeight="15"/>
  <cols>
    <col min="1" max="1" width="72.7109375" style="117" customWidth="1"/>
    <col min="2" max="8" width="9.140625" style="54"/>
    <col min="9" max="9" width="9.140625" style="54" customWidth="1"/>
    <col min="10" max="10" width="12" style="54" customWidth="1"/>
    <col min="11" max="11" width="11.7109375" style="54" customWidth="1"/>
    <col min="12" max="12" width="14.140625" style="54" customWidth="1"/>
    <col min="13" max="43" width="9.140625" style="58"/>
    <col min="44" max="16384" width="9.140625" style="54"/>
  </cols>
  <sheetData>
    <row r="1" spans="1:43" ht="123.75" customHeight="1">
      <c r="A1" s="104"/>
      <c r="B1" s="105"/>
      <c r="C1" s="106"/>
      <c r="D1" s="106"/>
      <c r="E1" s="225"/>
      <c r="F1" s="225"/>
      <c r="G1" s="225"/>
      <c r="H1" s="17"/>
      <c r="I1" s="17"/>
      <c r="J1" s="225" t="s">
        <v>239</v>
      </c>
      <c r="K1" s="225"/>
      <c r="L1" s="225"/>
      <c r="M1" s="17"/>
    </row>
    <row r="2" spans="1:43" ht="83.25" customHeight="1">
      <c r="A2" s="237" t="s">
        <v>248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</row>
    <row r="3" spans="1:43" ht="15.75">
      <c r="A3" s="236"/>
      <c r="B3" s="236"/>
      <c r="C3" s="236"/>
      <c r="D3" s="236"/>
      <c r="E3" s="236"/>
      <c r="F3" s="236"/>
      <c r="G3" s="236"/>
      <c r="H3" s="236"/>
      <c r="I3" s="236"/>
      <c r="J3" s="236"/>
      <c r="K3" s="159"/>
      <c r="L3" s="36" t="s">
        <v>186</v>
      </c>
    </row>
    <row r="4" spans="1:43" ht="15.75">
      <c r="A4" s="233" t="s">
        <v>13</v>
      </c>
      <c r="B4" s="233" t="s">
        <v>183</v>
      </c>
      <c r="C4" s="233"/>
      <c r="D4" s="233"/>
      <c r="E4" s="233"/>
      <c r="F4" s="233" t="s">
        <v>15</v>
      </c>
      <c r="G4" s="233" t="s">
        <v>14</v>
      </c>
      <c r="H4" s="233" t="s">
        <v>182</v>
      </c>
      <c r="I4" s="233" t="s">
        <v>22</v>
      </c>
      <c r="J4" s="233" t="s">
        <v>64</v>
      </c>
      <c r="K4" s="233"/>
      <c r="L4" s="233"/>
    </row>
    <row r="5" spans="1:43" ht="19.899999999999999" customHeight="1">
      <c r="A5" s="233" t="s">
        <v>185</v>
      </c>
      <c r="B5" s="233" t="s">
        <v>185</v>
      </c>
      <c r="C5" s="233"/>
      <c r="D5" s="233"/>
      <c r="E5" s="233"/>
      <c r="F5" s="233" t="s">
        <v>185</v>
      </c>
      <c r="G5" s="233" t="s">
        <v>185</v>
      </c>
      <c r="H5" s="233" t="s">
        <v>185</v>
      </c>
      <c r="I5" s="233" t="s">
        <v>185</v>
      </c>
      <c r="J5" s="189" t="s">
        <v>213</v>
      </c>
      <c r="K5" s="189" t="s">
        <v>216</v>
      </c>
      <c r="L5" s="189" t="s">
        <v>224</v>
      </c>
    </row>
    <row r="6" spans="1:43" s="112" customFormat="1" ht="15.75">
      <c r="A6" s="107">
        <v>1</v>
      </c>
      <c r="B6" s="60">
        <v>2</v>
      </c>
      <c r="C6" s="60">
        <v>3</v>
      </c>
      <c r="D6" s="60">
        <v>4</v>
      </c>
      <c r="E6" s="108">
        <v>5</v>
      </c>
      <c r="F6" s="60">
        <v>6</v>
      </c>
      <c r="G6" s="109">
        <v>7</v>
      </c>
      <c r="H6" s="60">
        <v>8</v>
      </c>
      <c r="I6" s="60">
        <v>9</v>
      </c>
      <c r="J6" s="110" t="s">
        <v>31</v>
      </c>
      <c r="K6" s="110" t="s">
        <v>45</v>
      </c>
      <c r="L6" s="111" t="s">
        <v>148</v>
      </c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</row>
    <row r="7" spans="1:43" s="114" customFormat="1" ht="19.899999999999999" customHeight="1">
      <c r="A7" s="118" t="s">
        <v>23</v>
      </c>
      <c r="B7" s="83"/>
      <c r="C7" s="83"/>
      <c r="D7" s="83"/>
      <c r="E7" s="83"/>
      <c r="F7" s="83"/>
      <c r="G7" s="83"/>
      <c r="H7" s="83"/>
      <c r="I7" s="83"/>
      <c r="J7" s="88">
        <f>J8+J16+J23+J30+J58+J65+J108</f>
        <v>8287.6312600000001</v>
      </c>
      <c r="K7" s="88">
        <f>K8+K16+K23+K30+K58+K65+K108</f>
        <v>2311.7894500000002</v>
      </c>
      <c r="L7" s="88">
        <f>L8+L16+L23+L30+L58+L65+L108</f>
        <v>2388.8376899999998</v>
      </c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</row>
    <row r="8" spans="1:43" s="114" customFormat="1" ht="51" customHeight="1">
      <c r="A8" s="73" t="s">
        <v>243</v>
      </c>
      <c r="B8" s="6" t="s">
        <v>203</v>
      </c>
      <c r="C8" s="6"/>
      <c r="D8" s="6"/>
      <c r="E8" s="6"/>
      <c r="F8" s="6"/>
      <c r="G8" s="83"/>
      <c r="H8" s="83"/>
      <c r="I8" s="83"/>
      <c r="J8" s="35">
        <f>J10</f>
        <v>45</v>
      </c>
      <c r="K8" s="35">
        <f>K10</f>
        <v>49</v>
      </c>
      <c r="L8" s="35">
        <f>L10</f>
        <v>0</v>
      </c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</row>
    <row r="9" spans="1:43" s="114" customFormat="1" ht="17.25" customHeight="1">
      <c r="A9" s="73" t="s">
        <v>247</v>
      </c>
      <c r="B9" s="6" t="s">
        <v>203</v>
      </c>
      <c r="C9" s="6" t="s">
        <v>35</v>
      </c>
      <c r="D9" s="6" t="s">
        <v>18</v>
      </c>
      <c r="E9" s="6"/>
      <c r="F9" s="6"/>
      <c r="G9" s="83"/>
      <c r="H9" s="83"/>
      <c r="I9" s="83"/>
      <c r="J9" s="35"/>
      <c r="K9" s="35"/>
      <c r="L9" s="35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</row>
    <row r="10" spans="1:43" s="114" customFormat="1" ht="19.899999999999999" customHeight="1">
      <c r="A10" s="73" t="s">
        <v>204</v>
      </c>
      <c r="B10" s="6" t="s">
        <v>203</v>
      </c>
      <c r="C10" s="6" t="s">
        <v>35</v>
      </c>
      <c r="D10" s="6" t="s">
        <v>18</v>
      </c>
      <c r="E10" s="6" t="s">
        <v>205</v>
      </c>
      <c r="F10" s="6"/>
      <c r="G10" s="83"/>
      <c r="H10" s="83"/>
      <c r="I10" s="83"/>
      <c r="J10" s="35">
        <f t="shared" ref="J10:J14" si="0">J11</f>
        <v>45</v>
      </c>
      <c r="K10" s="35">
        <f t="shared" ref="K10:L14" si="1">K11</f>
        <v>49</v>
      </c>
      <c r="L10" s="35">
        <f t="shared" si="1"/>
        <v>0</v>
      </c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</row>
    <row r="11" spans="1:43" s="114" customFormat="1" ht="19.899999999999999" customHeight="1">
      <c r="A11" s="73" t="s">
        <v>104</v>
      </c>
      <c r="B11" s="6" t="s">
        <v>203</v>
      </c>
      <c r="C11" s="6" t="s">
        <v>35</v>
      </c>
      <c r="D11" s="6" t="s">
        <v>18</v>
      </c>
      <c r="E11" s="6" t="s">
        <v>205</v>
      </c>
      <c r="F11" s="6" t="s">
        <v>106</v>
      </c>
      <c r="G11" s="83"/>
      <c r="H11" s="83"/>
      <c r="I11" s="83"/>
      <c r="J11" s="35">
        <f t="shared" si="0"/>
        <v>45</v>
      </c>
      <c r="K11" s="35">
        <f t="shared" si="1"/>
        <v>49</v>
      </c>
      <c r="L11" s="35">
        <f t="shared" si="1"/>
        <v>0</v>
      </c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</row>
    <row r="12" spans="1:43" s="114" customFormat="1" ht="34.5" customHeight="1">
      <c r="A12" s="73" t="s">
        <v>105</v>
      </c>
      <c r="B12" s="6" t="s">
        <v>203</v>
      </c>
      <c r="C12" s="6" t="s">
        <v>35</v>
      </c>
      <c r="D12" s="6" t="s">
        <v>18</v>
      </c>
      <c r="E12" s="6" t="s">
        <v>205</v>
      </c>
      <c r="F12" s="6" t="s">
        <v>107</v>
      </c>
      <c r="G12" s="83"/>
      <c r="H12" s="83"/>
      <c r="I12" s="83"/>
      <c r="J12" s="35">
        <f t="shared" si="0"/>
        <v>45</v>
      </c>
      <c r="K12" s="35">
        <f t="shared" si="1"/>
        <v>49</v>
      </c>
      <c r="L12" s="35">
        <f t="shared" si="1"/>
        <v>0</v>
      </c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</row>
    <row r="13" spans="1:43" s="114" customFormat="1" ht="19.899999999999999" customHeight="1">
      <c r="A13" s="116" t="s">
        <v>197</v>
      </c>
      <c r="B13" s="6" t="s">
        <v>203</v>
      </c>
      <c r="C13" s="6" t="s">
        <v>35</v>
      </c>
      <c r="D13" s="6" t="s">
        <v>18</v>
      </c>
      <c r="E13" s="6" t="s">
        <v>205</v>
      </c>
      <c r="F13" s="6" t="s">
        <v>107</v>
      </c>
      <c r="G13" s="7" t="s">
        <v>29</v>
      </c>
      <c r="H13" s="83"/>
      <c r="I13" s="83"/>
      <c r="J13" s="35">
        <f t="shared" si="0"/>
        <v>45</v>
      </c>
      <c r="K13" s="35">
        <f t="shared" si="1"/>
        <v>49</v>
      </c>
      <c r="L13" s="35">
        <f t="shared" si="1"/>
        <v>0</v>
      </c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</row>
    <row r="14" spans="1:43" s="114" customFormat="1" ht="19.899999999999999" customHeight="1">
      <c r="A14" s="116" t="s">
        <v>242</v>
      </c>
      <c r="B14" s="6" t="s">
        <v>203</v>
      </c>
      <c r="C14" s="6" t="s">
        <v>35</v>
      </c>
      <c r="D14" s="6" t="s">
        <v>18</v>
      </c>
      <c r="E14" s="6" t="s">
        <v>205</v>
      </c>
      <c r="F14" s="6" t="s">
        <v>107</v>
      </c>
      <c r="G14" s="7" t="s">
        <v>29</v>
      </c>
      <c r="H14" s="7" t="s">
        <v>31</v>
      </c>
      <c r="I14" s="7"/>
      <c r="J14" s="35">
        <f t="shared" si="0"/>
        <v>45</v>
      </c>
      <c r="K14" s="35">
        <f t="shared" si="1"/>
        <v>49</v>
      </c>
      <c r="L14" s="35">
        <f t="shared" si="1"/>
        <v>0</v>
      </c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</row>
    <row r="15" spans="1:43" s="114" customFormat="1" ht="41.25" customHeight="1">
      <c r="A15" s="118" t="s">
        <v>73</v>
      </c>
      <c r="B15" s="66" t="s">
        <v>203</v>
      </c>
      <c r="C15" s="66" t="s">
        <v>35</v>
      </c>
      <c r="D15" s="66" t="s">
        <v>18</v>
      </c>
      <c r="E15" s="66" t="s">
        <v>205</v>
      </c>
      <c r="F15" s="66" t="s">
        <v>107</v>
      </c>
      <c r="G15" s="83" t="s">
        <v>29</v>
      </c>
      <c r="H15" s="83" t="s">
        <v>31</v>
      </c>
      <c r="I15" s="83" t="s">
        <v>93</v>
      </c>
      <c r="J15" s="88">
        <f>'Прил 2'!J70</f>
        <v>45</v>
      </c>
      <c r="K15" s="88">
        <f>'Прил 2'!K70</f>
        <v>49</v>
      </c>
      <c r="L15" s="88">
        <f>'Прил 2'!L70</f>
        <v>0</v>
      </c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</row>
    <row r="16" spans="1:43" s="114" customFormat="1" ht="51" customHeight="1">
      <c r="A16" s="102" t="s">
        <v>211</v>
      </c>
      <c r="B16" s="163" t="s">
        <v>32</v>
      </c>
      <c r="C16" s="174"/>
      <c r="D16" s="174"/>
      <c r="E16" s="69"/>
      <c r="F16" s="83"/>
      <c r="G16" s="175"/>
      <c r="H16" s="174"/>
      <c r="I16" s="174"/>
      <c r="J16" s="35">
        <f t="shared" ref="J16:J21" si="2">J17</f>
        <v>986.38459999999998</v>
      </c>
      <c r="K16" s="35">
        <f t="shared" ref="K16:L21" si="3">K17</f>
        <v>751.4</v>
      </c>
      <c r="L16" s="35">
        <f t="shared" si="3"/>
        <v>762</v>
      </c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</row>
    <row r="17" spans="1:43" s="114" customFormat="1" ht="192" customHeight="1">
      <c r="A17" s="185" t="s">
        <v>215</v>
      </c>
      <c r="B17" s="7" t="s">
        <v>32</v>
      </c>
      <c r="C17" s="7" t="s">
        <v>35</v>
      </c>
      <c r="D17" s="7" t="s">
        <v>17</v>
      </c>
      <c r="E17" s="7" t="s">
        <v>222</v>
      </c>
      <c r="F17" s="7"/>
      <c r="G17" s="168"/>
      <c r="H17" s="7"/>
      <c r="I17" s="7"/>
      <c r="J17" s="35">
        <f t="shared" si="2"/>
        <v>986.38459999999998</v>
      </c>
      <c r="K17" s="35">
        <f t="shared" si="3"/>
        <v>751.4</v>
      </c>
      <c r="L17" s="35">
        <f t="shared" si="3"/>
        <v>762</v>
      </c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</row>
    <row r="18" spans="1:43" s="114" customFormat="1" ht="40.5" customHeight="1">
      <c r="A18" s="73" t="s">
        <v>105</v>
      </c>
      <c r="B18" s="7" t="s">
        <v>32</v>
      </c>
      <c r="C18" s="7" t="s">
        <v>35</v>
      </c>
      <c r="D18" s="7" t="s">
        <v>17</v>
      </c>
      <c r="E18" s="7" t="s">
        <v>222</v>
      </c>
      <c r="F18" s="7" t="s">
        <v>106</v>
      </c>
      <c r="G18" s="168"/>
      <c r="H18" s="7"/>
      <c r="I18" s="7"/>
      <c r="J18" s="35">
        <f t="shared" si="2"/>
        <v>986.38459999999998</v>
      </c>
      <c r="K18" s="35">
        <f t="shared" si="3"/>
        <v>751.4</v>
      </c>
      <c r="L18" s="35">
        <f t="shared" si="3"/>
        <v>762</v>
      </c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</row>
    <row r="19" spans="1:43" s="114" customFormat="1" ht="25.5" customHeight="1">
      <c r="A19" s="73" t="s">
        <v>42</v>
      </c>
      <c r="B19" s="7" t="s">
        <v>32</v>
      </c>
      <c r="C19" s="7" t="s">
        <v>35</v>
      </c>
      <c r="D19" s="7" t="s">
        <v>17</v>
      </c>
      <c r="E19" s="7" t="s">
        <v>222</v>
      </c>
      <c r="F19" s="7" t="s">
        <v>107</v>
      </c>
      <c r="G19" s="168"/>
      <c r="H19" s="7"/>
      <c r="I19" s="7"/>
      <c r="J19" s="35">
        <f t="shared" si="2"/>
        <v>986.38459999999998</v>
      </c>
      <c r="K19" s="35">
        <f t="shared" si="3"/>
        <v>751.4</v>
      </c>
      <c r="L19" s="35">
        <f t="shared" si="3"/>
        <v>762</v>
      </c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</row>
    <row r="20" spans="1:43" s="114" customFormat="1" ht="19.5" customHeight="1">
      <c r="A20" s="73" t="s">
        <v>53</v>
      </c>
      <c r="B20" s="7" t="s">
        <v>32</v>
      </c>
      <c r="C20" s="7" t="s">
        <v>35</v>
      </c>
      <c r="D20" s="7" t="s">
        <v>17</v>
      </c>
      <c r="E20" s="7" t="s">
        <v>222</v>
      </c>
      <c r="F20" s="7" t="s">
        <v>107</v>
      </c>
      <c r="G20" s="168" t="s">
        <v>18</v>
      </c>
      <c r="H20" s="7"/>
      <c r="I20" s="7"/>
      <c r="J20" s="35">
        <f t="shared" si="2"/>
        <v>986.38459999999998</v>
      </c>
      <c r="K20" s="35">
        <f t="shared" si="3"/>
        <v>751.4</v>
      </c>
      <c r="L20" s="35">
        <f t="shared" si="3"/>
        <v>762</v>
      </c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</row>
    <row r="21" spans="1:43" s="114" customFormat="1" ht="21" customHeight="1">
      <c r="A21" s="73" t="s">
        <v>54</v>
      </c>
      <c r="B21" s="7" t="s">
        <v>32</v>
      </c>
      <c r="C21" s="7" t="s">
        <v>35</v>
      </c>
      <c r="D21" s="7" t="s">
        <v>17</v>
      </c>
      <c r="E21" s="7" t="s">
        <v>222</v>
      </c>
      <c r="F21" s="7" t="s">
        <v>107</v>
      </c>
      <c r="G21" s="168" t="s">
        <v>18</v>
      </c>
      <c r="H21" s="7" t="s">
        <v>30</v>
      </c>
      <c r="I21" s="7"/>
      <c r="J21" s="35">
        <f t="shared" si="2"/>
        <v>986.38459999999998</v>
      </c>
      <c r="K21" s="35">
        <f t="shared" si="3"/>
        <v>751.4</v>
      </c>
      <c r="L21" s="35">
        <f t="shared" si="3"/>
        <v>762</v>
      </c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</row>
    <row r="22" spans="1:43" s="114" customFormat="1" ht="40.5" customHeight="1">
      <c r="A22" s="118" t="s">
        <v>73</v>
      </c>
      <c r="B22" s="83" t="s">
        <v>32</v>
      </c>
      <c r="C22" s="83" t="s">
        <v>35</v>
      </c>
      <c r="D22" s="83" t="s">
        <v>17</v>
      </c>
      <c r="E22" s="83" t="s">
        <v>222</v>
      </c>
      <c r="F22" s="83" t="s">
        <v>107</v>
      </c>
      <c r="G22" s="170" t="s">
        <v>18</v>
      </c>
      <c r="H22" s="83" t="s">
        <v>30</v>
      </c>
      <c r="I22" s="83" t="s">
        <v>93</v>
      </c>
      <c r="J22" s="35">
        <f>'Прил 2'!J86</f>
        <v>986.38459999999998</v>
      </c>
      <c r="K22" s="35">
        <f>'Прил 2'!K86</f>
        <v>751.4</v>
      </c>
      <c r="L22" s="35">
        <f>'Прил 2'!L86</f>
        <v>762</v>
      </c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</row>
    <row r="23" spans="1:43" s="114" customFormat="1" ht="0.75" customHeight="1">
      <c r="A23" s="171" t="s">
        <v>214</v>
      </c>
      <c r="B23" s="6" t="s">
        <v>200</v>
      </c>
      <c r="C23" s="6"/>
      <c r="D23" s="6"/>
      <c r="E23" s="6"/>
      <c r="F23" s="90"/>
      <c r="G23" s="83"/>
      <c r="H23" s="83"/>
      <c r="I23" s="83"/>
      <c r="J23" s="35">
        <f t="shared" ref="J23:J28" si="4">J24</f>
        <v>0</v>
      </c>
      <c r="K23" s="35">
        <f t="shared" ref="K23:L28" si="5">K24</f>
        <v>0</v>
      </c>
      <c r="L23" s="35">
        <f t="shared" si="5"/>
        <v>0</v>
      </c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</row>
    <row r="24" spans="1:43" s="114" customFormat="1" ht="35.25" hidden="1" customHeight="1">
      <c r="A24" s="73" t="s">
        <v>201</v>
      </c>
      <c r="B24" s="6" t="s">
        <v>200</v>
      </c>
      <c r="C24" s="6" t="s">
        <v>35</v>
      </c>
      <c r="D24" s="6" t="s">
        <v>37</v>
      </c>
      <c r="E24" s="6" t="s">
        <v>202</v>
      </c>
      <c r="F24" s="90"/>
      <c r="G24" s="83"/>
      <c r="H24" s="83"/>
      <c r="I24" s="83"/>
      <c r="J24" s="35">
        <f t="shared" si="4"/>
        <v>0</v>
      </c>
      <c r="K24" s="35">
        <f t="shared" si="5"/>
        <v>0</v>
      </c>
      <c r="L24" s="35">
        <f t="shared" si="5"/>
        <v>0</v>
      </c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</row>
    <row r="25" spans="1:43" s="114" customFormat="1" ht="35.25" hidden="1" customHeight="1">
      <c r="A25" s="73" t="s">
        <v>104</v>
      </c>
      <c r="B25" s="6" t="s">
        <v>200</v>
      </c>
      <c r="C25" s="6" t="s">
        <v>35</v>
      </c>
      <c r="D25" s="6" t="s">
        <v>37</v>
      </c>
      <c r="E25" s="6" t="s">
        <v>202</v>
      </c>
      <c r="F25" s="90" t="s">
        <v>106</v>
      </c>
      <c r="G25" s="83"/>
      <c r="H25" s="83"/>
      <c r="I25" s="83"/>
      <c r="J25" s="35">
        <f t="shared" si="4"/>
        <v>0</v>
      </c>
      <c r="K25" s="35">
        <f t="shared" si="5"/>
        <v>0</v>
      </c>
      <c r="L25" s="35">
        <f t="shared" si="5"/>
        <v>0</v>
      </c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</row>
    <row r="26" spans="1:43" s="114" customFormat="1" ht="40.5" hidden="1" customHeight="1">
      <c r="A26" s="73" t="s">
        <v>105</v>
      </c>
      <c r="B26" s="6" t="s">
        <v>200</v>
      </c>
      <c r="C26" s="6" t="s">
        <v>35</v>
      </c>
      <c r="D26" s="6" t="s">
        <v>37</v>
      </c>
      <c r="E26" s="6" t="s">
        <v>202</v>
      </c>
      <c r="F26" s="90" t="s">
        <v>107</v>
      </c>
      <c r="G26" s="83"/>
      <c r="H26" s="83"/>
      <c r="I26" s="83"/>
      <c r="J26" s="35">
        <f t="shared" si="4"/>
        <v>0</v>
      </c>
      <c r="K26" s="35">
        <f t="shared" si="5"/>
        <v>0</v>
      </c>
      <c r="L26" s="35">
        <f t="shared" si="5"/>
        <v>0</v>
      </c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</row>
    <row r="27" spans="1:43" s="114" customFormat="1" ht="20.25" hidden="1" customHeight="1">
      <c r="A27" s="116" t="s">
        <v>197</v>
      </c>
      <c r="B27" s="6" t="s">
        <v>200</v>
      </c>
      <c r="C27" s="6" t="s">
        <v>35</v>
      </c>
      <c r="D27" s="6" t="s">
        <v>37</v>
      </c>
      <c r="E27" s="6" t="s">
        <v>202</v>
      </c>
      <c r="F27" s="90" t="s">
        <v>107</v>
      </c>
      <c r="G27" s="7" t="s">
        <v>29</v>
      </c>
      <c r="H27" s="7"/>
      <c r="I27" s="83"/>
      <c r="J27" s="35">
        <f t="shared" si="4"/>
        <v>0</v>
      </c>
      <c r="K27" s="35">
        <f t="shared" si="5"/>
        <v>0</v>
      </c>
      <c r="L27" s="35">
        <f t="shared" si="5"/>
        <v>0</v>
      </c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</row>
    <row r="28" spans="1:43" s="114" customFormat="1" ht="40.5" hidden="1" customHeight="1">
      <c r="A28" s="116" t="s">
        <v>198</v>
      </c>
      <c r="B28" s="6" t="s">
        <v>200</v>
      </c>
      <c r="C28" s="6" t="s">
        <v>35</v>
      </c>
      <c r="D28" s="6" t="s">
        <v>37</v>
      </c>
      <c r="E28" s="6" t="s">
        <v>202</v>
      </c>
      <c r="F28" s="90" t="s">
        <v>107</v>
      </c>
      <c r="G28" s="7" t="s">
        <v>29</v>
      </c>
      <c r="H28" s="7" t="s">
        <v>199</v>
      </c>
      <c r="I28" s="83"/>
      <c r="J28" s="35">
        <f t="shared" si="4"/>
        <v>0</v>
      </c>
      <c r="K28" s="35">
        <f t="shared" si="5"/>
        <v>0</v>
      </c>
      <c r="L28" s="35">
        <f t="shared" si="5"/>
        <v>0</v>
      </c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</row>
    <row r="29" spans="1:43" s="114" customFormat="1" ht="37.5" hidden="1" customHeight="1">
      <c r="A29" s="118" t="s">
        <v>73</v>
      </c>
      <c r="B29" s="66" t="s">
        <v>200</v>
      </c>
      <c r="C29" s="66" t="s">
        <v>35</v>
      </c>
      <c r="D29" s="66" t="s">
        <v>37</v>
      </c>
      <c r="E29" s="66" t="s">
        <v>202</v>
      </c>
      <c r="F29" s="89" t="s">
        <v>107</v>
      </c>
      <c r="G29" s="83" t="s">
        <v>29</v>
      </c>
      <c r="H29" s="83" t="s">
        <v>199</v>
      </c>
      <c r="I29" s="83" t="s">
        <v>93</v>
      </c>
      <c r="J29" s="88">
        <f>'Прил 2'!J75</f>
        <v>0</v>
      </c>
      <c r="K29" s="88">
        <f>'Прил 2'!K75</f>
        <v>0</v>
      </c>
      <c r="L29" s="88">
        <f>'Прил 2'!L75</f>
        <v>0</v>
      </c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</row>
    <row r="30" spans="1:43" s="114" customFormat="1" ht="37.5" customHeight="1">
      <c r="A30" s="10" t="s">
        <v>234</v>
      </c>
      <c r="B30" s="163" t="s">
        <v>233</v>
      </c>
      <c r="C30" s="163"/>
      <c r="D30" s="163"/>
      <c r="E30" s="166"/>
      <c r="F30" s="197"/>
      <c r="G30" s="163"/>
      <c r="H30" s="163"/>
      <c r="I30" s="163"/>
      <c r="J30" s="35">
        <f>J31+J38+J45</f>
        <v>3933.5</v>
      </c>
      <c r="K30" s="35">
        <f t="shared" ref="K30:L30" si="6">K31+K38</f>
        <v>10</v>
      </c>
      <c r="L30" s="35">
        <f t="shared" si="6"/>
        <v>10</v>
      </c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</row>
    <row r="31" spans="1:43" s="114" customFormat="1" ht="51.75" customHeight="1">
      <c r="A31" s="10" t="s">
        <v>235</v>
      </c>
      <c r="B31" s="163" t="s">
        <v>233</v>
      </c>
      <c r="C31" s="163" t="s">
        <v>35</v>
      </c>
      <c r="D31" s="163" t="s">
        <v>17</v>
      </c>
      <c r="E31" s="166"/>
      <c r="F31" s="197"/>
      <c r="G31" s="163"/>
      <c r="H31" s="163"/>
      <c r="I31" s="163"/>
      <c r="J31" s="35">
        <f t="shared" ref="J31:J36" si="7">J32</f>
        <v>30</v>
      </c>
      <c r="K31" s="35">
        <f t="shared" ref="K31:L36" si="8">K32</f>
        <v>5</v>
      </c>
      <c r="L31" s="35">
        <f t="shared" si="8"/>
        <v>5</v>
      </c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</row>
    <row r="32" spans="1:43" s="114" customFormat="1" ht="21" customHeight="1">
      <c r="A32" s="198" t="s">
        <v>57</v>
      </c>
      <c r="B32" s="163" t="s">
        <v>233</v>
      </c>
      <c r="C32" s="163" t="s">
        <v>35</v>
      </c>
      <c r="D32" s="163" t="s">
        <v>17</v>
      </c>
      <c r="E32" s="166" t="s">
        <v>240</v>
      </c>
      <c r="F32" s="197"/>
      <c r="G32" s="163"/>
      <c r="H32" s="163"/>
      <c r="I32" s="163"/>
      <c r="J32" s="35">
        <f t="shared" si="7"/>
        <v>30</v>
      </c>
      <c r="K32" s="35">
        <f t="shared" si="8"/>
        <v>5</v>
      </c>
      <c r="L32" s="35">
        <f t="shared" si="8"/>
        <v>5</v>
      </c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</row>
    <row r="33" spans="1:43" s="114" customFormat="1" ht="37.5" customHeight="1">
      <c r="A33" s="198" t="s">
        <v>104</v>
      </c>
      <c r="B33" s="163" t="s">
        <v>233</v>
      </c>
      <c r="C33" s="163" t="s">
        <v>35</v>
      </c>
      <c r="D33" s="163" t="s">
        <v>17</v>
      </c>
      <c r="E33" s="166" t="s">
        <v>240</v>
      </c>
      <c r="F33" s="163" t="s">
        <v>106</v>
      </c>
      <c r="G33" s="163"/>
      <c r="H33" s="163"/>
      <c r="I33" s="163"/>
      <c r="J33" s="35">
        <f t="shared" si="7"/>
        <v>30</v>
      </c>
      <c r="K33" s="35">
        <f t="shared" si="8"/>
        <v>5</v>
      </c>
      <c r="L33" s="35">
        <f t="shared" si="8"/>
        <v>5</v>
      </c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</row>
    <row r="34" spans="1:43" s="114" customFormat="1" ht="37.5" customHeight="1">
      <c r="A34" s="198" t="s">
        <v>105</v>
      </c>
      <c r="B34" s="163" t="s">
        <v>233</v>
      </c>
      <c r="C34" s="163" t="s">
        <v>35</v>
      </c>
      <c r="D34" s="163" t="s">
        <v>17</v>
      </c>
      <c r="E34" s="166" t="s">
        <v>240</v>
      </c>
      <c r="F34" s="163" t="s">
        <v>107</v>
      </c>
      <c r="G34" s="163"/>
      <c r="H34" s="163"/>
      <c r="I34" s="163"/>
      <c r="J34" s="35">
        <f t="shared" si="7"/>
        <v>30</v>
      </c>
      <c r="K34" s="35">
        <f t="shared" si="8"/>
        <v>5</v>
      </c>
      <c r="L34" s="35">
        <f t="shared" si="8"/>
        <v>5</v>
      </c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</row>
    <row r="35" spans="1:43" s="114" customFormat="1" ht="19.5" customHeight="1">
      <c r="A35" s="199" t="s">
        <v>55</v>
      </c>
      <c r="B35" s="166" t="s">
        <v>233</v>
      </c>
      <c r="C35" s="163" t="s">
        <v>35</v>
      </c>
      <c r="D35" s="163" t="s">
        <v>17</v>
      </c>
      <c r="E35" s="200">
        <v>43010</v>
      </c>
      <c r="F35" s="201">
        <v>240</v>
      </c>
      <c r="G35" s="202" t="s">
        <v>20</v>
      </c>
      <c r="H35" s="203"/>
      <c r="I35" s="203"/>
      <c r="J35" s="35">
        <f t="shared" si="7"/>
        <v>30</v>
      </c>
      <c r="K35" s="35">
        <f t="shared" si="8"/>
        <v>5</v>
      </c>
      <c r="L35" s="35">
        <f t="shared" si="8"/>
        <v>5</v>
      </c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</row>
    <row r="36" spans="1:43" s="114" customFormat="1" ht="21.75" customHeight="1">
      <c r="A36" s="204" t="s">
        <v>56</v>
      </c>
      <c r="B36" s="166" t="s">
        <v>233</v>
      </c>
      <c r="C36" s="163" t="s">
        <v>35</v>
      </c>
      <c r="D36" s="163" t="s">
        <v>17</v>
      </c>
      <c r="E36" s="200">
        <v>43010</v>
      </c>
      <c r="F36" s="201">
        <v>240</v>
      </c>
      <c r="G36" s="202" t="s">
        <v>20</v>
      </c>
      <c r="H36" s="203" t="s">
        <v>29</v>
      </c>
      <c r="I36" s="203"/>
      <c r="J36" s="35">
        <f t="shared" si="7"/>
        <v>30</v>
      </c>
      <c r="K36" s="35">
        <f t="shared" si="8"/>
        <v>5</v>
      </c>
      <c r="L36" s="35">
        <f t="shared" si="8"/>
        <v>5</v>
      </c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</row>
    <row r="37" spans="1:43" s="114" customFormat="1" ht="37.5" customHeight="1">
      <c r="A37" s="205" t="s">
        <v>73</v>
      </c>
      <c r="B37" s="206" t="s">
        <v>233</v>
      </c>
      <c r="C37" s="207">
        <v>0</v>
      </c>
      <c r="D37" s="174" t="s">
        <v>17</v>
      </c>
      <c r="E37" s="208">
        <v>43010</v>
      </c>
      <c r="F37" s="207">
        <v>240</v>
      </c>
      <c r="G37" s="209" t="s">
        <v>20</v>
      </c>
      <c r="H37" s="210" t="s">
        <v>29</v>
      </c>
      <c r="I37" s="210" t="s">
        <v>93</v>
      </c>
      <c r="J37" s="88">
        <f>'Прил 2'!J99</f>
        <v>30</v>
      </c>
      <c r="K37" s="88">
        <f>'Прил 2'!K99</f>
        <v>5</v>
      </c>
      <c r="L37" s="88">
        <f>'Прил 2'!L99</f>
        <v>5</v>
      </c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</row>
    <row r="38" spans="1:43" s="114" customFormat="1" ht="50.25" customHeight="1">
      <c r="A38" s="73" t="s">
        <v>236</v>
      </c>
      <c r="B38" s="166" t="s">
        <v>233</v>
      </c>
      <c r="C38" s="201">
        <v>0</v>
      </c>
      <c r="D38" s="163" t="s">
        <v>29</v>
      </c>
      <c r="E38" s="201"/>
      <c r="F38" s="201"/>
      <c r="G38" s="203"/>
      <c r="H38" s="203"/>
      <c r="I38" s="203"/>
      <c r="J38" s="35">
        <f t="shared" ref="J38:L43" si="9">J39</f>
        <v>100</v>
      </c>
      <c r="K38" s="35">
        <f t="shared" si="9"/>
        <v>5</v>
      </c>
      <c r="L38" s="35">
        <f t="shared" si="9"/>
        <v>5</v>
      </c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</row>
    <row r="39" spans="1:43" s="114" customFormat="1" ht="16.5" customHeight="1">
      <c r="A39" s="198" t="s">
        <v>146</v>
      </c>
      <c r="B39" s="166" t="s">
        <v>233</v>
      </c>
      <c r="C39" s="201">
        <v>0</v>
      </c>
      <c r="D39" s="163" t="s">
        <v>29</v>
      </c>
      <c r="E39" s="166" t="s">
        <v>241</v>
      </c>
      <c r="F39" s="163"/>
      <c r="G39" s="163"/>
      <c r="H39" s="163"/>
      <c r="I39" s="163"/>
      <c r="J39" s="35">
        <f t="shared" si="9"/>
        <v>100</v>
      </c>
      <c r="K39" s="35">
        <f t="shared" si="9"/>
        <v>5</v>
      </c>
      <c r="L39" s="35">
        <f t="shared" si="9"/>
        <v>5</v>
      </c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</row>
    <row r="40" spans="1:43" s="114" customFormat="1" ht="37.5" customHeight="1">
      <c r="A40" s="198" t="s">
        <v>104</v>
      </c>
      <c r="B40" s="166" t="s">
        <v>233</v>
      </c>
      <c r="C40" s="201">
        <v>0</v>
      </c>
      <c r="D40" s="163" t="s">
        <v>29</v>
      </c>
      <c r="E40" s="166" t="s">
        <v>241</v>
      </c>
      <c r="F40" s="163" t="s">
        <v>106</v>
      </c>
      <c r="G40" s="163"/>
      <c r="H40" s="163"/>
      <c r="I40" s="163"/>
      <c r="J40" s="35">
        <f t="shared" si="9"/>
        <v>100</v>
      </c>
      <c r="K40" s="35">
        <f t="shared" si="9"/>
        <v>5</v>
      </c>
      <c r="L40" s="35">
        <f t="shared" si="9"/>
        <v>5</v>
      </c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</row>
    <row r="41" spans="1:43" s="114" customFormat="1" ht="37.5" customHeight="1">
      <c r="A41" s="198" t="s">
        <v>105</v>
      </c>
      <c r="B41" s="166" t="s">
        <v>233</v>
      </c>
      <c r="C41" s="201">
        <v>0</v>
      </c>
      <c r="D41" s="163" t="s">
        <v>29</v>
      </c>
      <c r="E41" s="166" t="s">
        <v>241</v>
      </c>
      <c r="F41" s="163" t="s">
        <v>107</v>
      </c>
      <c r="G41" s="163"/>
      <c r="H41" s="163"/>
      <c r="I41" s="163"/>
      <c r="J41" s="35">
        <f t="shared" si="9"/>
        <v>100</v>
      </c>
      <c r="K41" s="35">
        <f t="shared" si="9"/>
        <v>5</v>
      </c>
      <c r="L41" s="35">
        <f t="shared" si="9"/>
        <v>5</v>
      </c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</row>
    <row r="42" spans="1:43" s="114" customFormat="1" ht="21" customHeight="1">
      <c r="A42" s="199" t="s">
        <v>55</v>
      </c>
      <c r="B42" s="166" t="s">
        <v>233</v>
      </c>
      <c r="C42" s="201">
        <v>0</v>
      </c>
      <c r="D42" s="163" t="s">
        <v>29</v>
      </c>
      <c r="E42" s="166" t="s">
        <v>241</v>
      </c>
      <c r="F42" s="201">
        <v>240</v>
      </c>
      <c r="G42" s="202" t="s">
        <v>20</v>
      </c>
      <c r="H42" s="203"/>
      <c r="I42" s="203"/>
      <c r="J42" s="35">
        <f t="shared" si="9"/>
        <v>100</v>
      </c>
      <c r="K42" s="35">
        <f t="shared" si="9"/>
        <v>5</v>
      </c>
      <c r="L42" s="35">
        <f t="shared" si="9"/>
        <v>5</v>
      </c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</row>
    <row r="43" spans="1:43" s="114" customFormat="1" ht="22.5" customHeight="1">
      <c r="A43" s="204" t="s">
        <v>56</v>
      </c>
      <c r="B43" s="166" t="s">
        <v>233</v>
      </c>
      <c r="C43" s="201">
        <v>0</v>
      </c>
      <c r="D43" s="163" t="s">
        <v>29</v>
      </c>
      <c r="E43" s="200">
        <v>43040</v>
      </c>
      <c r="F43" s="201">
        <v>240</v>
      </c>
      <c r="G43" s="202" t="s">
        <v>20</v>
      </c>
      <c r="H43" s="203" t="s">
        <v>29</v>
      </c>
      <c r="I43" s="203"/>
      <c r="J43" s="35">
        <f t="shared" si="9"/>
        <v>100</v>
      </c>
      <c r="K43" s="35">
        <f t="shared" si="9"/>
        <v>5</v>
      </c>
      <c r="L43" s="35">
        <f t="shared" si="9"/>
        <v>5</v>
      </c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</row>
    <row r="44" spans="1:43" s="114" customFormat="1" ht="37.5" customHeight="1">
      <c r="A44" s="205" t="s">
        <v>73</v>
      </c>
      <c r="B44" s="206" t="s">
        <v>233</v>
      </c>
      <c r="C44" s="207">
        <v>0</v>
      </c>
      <c r="D44" s="174" t="s">
        <v>29</v>
      </c>
      <c r="E44" s="208">
        <v>43040</v>
      </c>
      <c r="F44" s="207">
        <v>240</v>
      </c>
      <c r="G44" s="209" t="s">
        <v>20</v>
      </c>
      <c r="H44" s="210" t="s">
        <v>29</v>
      </c>
      <c r="I44" s="210" t="s">
        <v>93</v>
      </c>
      <c r="J44" s="88">
        <f>'Прил 2'!J103</f>
        <v>100</v>
      </c>
      <c r="K44" s="88">
        <f>'Прил 2'!K103</f>
        <v>5</v>
      </c>
      <c r="L44" s="88">
        <f>'Прил 2'!L103</f>
        <v>5</v>
      </c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</row>
    <row r="45" spans="1:43" ht="57" customHeight="1">
      <c r="A45" s="75" t="s">
        <v>256</v>
      </c>
      <c r="B45" s="166" t="s">
        <v>233</v>
      </c>
      <c r="C45" s="201">
        <v>0</v>
      </c>
      <c r="D45" s="163" t="s">
        <v>20</v>
      </c>
      <c r="E45" s="201"/>
      <c r="F45" s="201"/>
      <c r="G45" s="203"/>
      <c r="H45" s="203"/>
      <c r="I45" s="203"/>
      <c r="J45" s="35">
        <f>J46+J52</f>
        <v>3803.5</v>
      </c>
      <c r="K45" s="35">
        <f t="shared" ref="K45:L50" si="10">K46</f>
        <v>0</v>
      </c>
      <c r="L45" s="35">
        <f t="shared" si="10"/>
        <v>0</v>
      </c>
    </row>
    <row r="46" spans="1:43" s="114" customFormat="1" ht="25.5" customHeight="1">
      <c r="A46" s="247" t="s">
        <v>271</v>
      </c>
      <c r="B46" s="166" t="s">
        <v>233</v>
      </c>
      <c r="C46" s="201">
        <v>0</v>
      </c>
      <c r="D46" s="163" t="s">
        <v>20</v>
      </c>
      <c r="E46" s="166" t="s">
        <v>272</v>
      </c>
      <c r="F46" s="163"/>
      <c r="G46" s="163"/>
      <c r="H46" s="163"/>
      <c r="I46" s="163"/>
      <c r="J46" s="35">
        <f t="shared" ref="J46:J50" si="11">J47</f>
        <v>883.5</v>
      </c>
      <c r="K46" s="35">
        <f t="shared" si="10"/>
        <v>0</v>
      </c>
      <c r="L46" s="35">
        <f t="shared" si="10"/>
        <v>0</v>
      </c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</row>
    <row r="47" spans="1:43" s="114" customFormat="1" ht="37.5" customHeight="1">
      <c r="A47" s="198" t="s">
        <v>104</v>
      </c>
      <c r="B47" s="166" t="s">
        <v>233</v>
      </c>
      <c r="C47" s="201">
        <v>0</v>
      </c>
      <c r="D47" s="163" t="s">
        <v>20</v>
      </c>
      <c r="E47" s="166" t="s">
        <v>272</v>
      </c>
      <c r="F47" s="163" t="s">
        <v>106</v>
      </c>
      <c r="G47" s="163"/>
      <c r="H47" s="163"/>
      <c r="I47" s="163"/>
      <c r="J47" s="35">
        <f t="shared" si="11"/>
        <v>883.5</v>
      </c>
      <c r="K47" s="35">
        <f t="shared" si="10"/>
        <v>0</v>
      </c>
      <c r="L47" s="35">
        <f t="shared" si="10"/>
        <v>0</v>
      </c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</row>
    <row r="48" spans="1:43" s="114" customFormat="1" ht="37.5" customHeight="1">
      <c r="A48" s="198" t="s">
        <v>105</v>
      </c>
      <c r="B48" s="166" t="s">
        <v>233</v>
      </c>
      <c r="C48" s="201">
        <v>0</v>
      </c>
      <c r="D48" s="163" t="s">
        <v>20</v>
      </c>
      <c r="E48" s="166" t="s">
        <v>272</v>
      </c>
      <c r="F48" s="163" t="s">
        <v>107</v>
      </c>
      <c r="G48" s="163"/>
      <c r="H48" s="163"/>
      <c r="I48" s="163"/>
      <c r="J48" s="35">
        <f t="shared" si="11"/>
        <v>883.5</v>
      </c>
      <c r="K48" s="35">
        <f t="shared" si="10"/>
        <v>0</v>
      </c>
      <c r="L48" s="35">
        <f t="shared" si="10"/>
        <v>0</v>
      </c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</row>
    <row r="49" spans="1:43" s="114" customFormat="1" ht="25.5" customHeight="1">
      <c r="A49" s="199" t="s">
        <v>55</v>
      </c>
      <c r="B49" s="166" t="s">
        <v>233</v>
      </c>
      <c r="C49" s="201">
        <v>0</v>
      </c>
      <c r="D49" s="163" t="s">
        <v>20</v>
      </c>
      <c r="E49" s="166" t="s">
        <v>272</v>
      </c>
      <c r="F49" s="201">
        <v>240</v>
      </c>
      <c r="G49" s="202" t="s">
        <v>20</v>
      </c>
      <c r="H49" s="203"/>
      <c r="I49" s="203"/>
      <c r="J49" s="35">
        <f t="shared" si="11"/>
        <v>883.5</v>
      </c>
      <c r="K49" s="35">
        <f t="shared" si="10"/>
        <v>0</v>
      </c>
      <c r="L49" s="35">
        <f t="shared" si="10"/>
        <v>0</v>
      </c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</row>
    <row r="50" spans="1:43" s="114" customFormat="1" ht="26.25" customHeight="1">
      <c r="A50" s="204" t="s">
        <v>56</v>
      </c>
      <c r="B50" s="166" t="s">
        <v>233</v>
      </c>
      <c r="C50" s="201">
        <v>0</v>
      </c>
      <c r="D50" s="163" t="s">
        <v>20</v>
      </c>
      <c r="E50" s="166" t="s">
        <v>272</v>
      </c>
      <c r="F50" s="201">
        <v>240</v>
      </c>
      <c r="G50" s="202" t="s">
        <v>20</v>
      </c>
      <c r="H50" s="203" t="s">
        <v>29</v>
      </c>
      <c r="I50" s="203"/>
      <c r="J50" s="35">
        <f t="shared" si="11"/>
        <v>883.5</v>
      </c>
      <c r="K50" s="35">
        <f t="shared" si="10"/>
        <v>0</v>
      </c>
      <c r="L50" s="35">
        <f t="shared" si="10"/>
        <v>0</v>
      </c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</row>
    <row r="51" spans="1:43" s="114" customFormat="1" ht="37.5" customHeight="1">
      <c r="A51" s="205" t="s">
        <v>73</v>
      </c>
      <c r="B51" s="206" t="s">
        <v>233</v>
      </c>
      <c r="C51" s="207">
        <v>0</v>
      </c>
      <c r="D51" s="174" t="s">
        <v>20</v>
      </c>
      <c r="E51" s="208">
        <v>43030</v>
      </c>
      <c r="F51" s="207">
        <v>240</v>
      </c>
      <c r="G51" s="209" t="s">
        <v>20</v>
      </c>
      <c r="H51" s="210" t="s">
        <v>29</v>
      </c>
      <c r="I51" s="210" t="s">
        <v>93</v>
      </c>
      <c r="J51" s="88">
        <f>'Прил 2'!J107</f>
        <v>883.5</v>
      </c>
      <c r="K51" s="88">
        <f>'Прил 2'!K107</f>
        <v>0</v>
      </c>
      <c r="L51" s="88">
        <f>'Прил 2'!L107</f>
        <v>0</v>
      </c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</row>
    <row r="52" spans="1:43" s="114" customFormat="1" ht="36" customHeight="1">
      <c r="A52" s="73" t="s">
        <v>263</v>
      </c>
      <c r="B52" s="166" t="s">
        <v>233</v>
      </c>
      <c r="C52" s="201">
        <v>0</v>
      </c>
      <c r="D52" s="163" t="s">
        <v>20</v>
      </c>
      <c r="E52" s="166" t="s">
        <v>268</v>
      </c>
      <c r="F52" s="163"/>
      <c r="G52" s="163"/>
      <c r="H52" s="163"/>
      <c r="I52" s="163"/>
      <c r="J52" s="35">
        <f>J53</f>
        <v>2920</v>
      </c>
      <c r="K52" s="35">
        <f t="shared" ref="K52:L56" si="12">K53</f>
        <v>0</v>
      </c>
      <c r="L52" s="35">
        <f t="shared" si="12"/>
        <v>0</v>
      </c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</row>
    <row r="53" spans="1:43" s="114" customFormat="1" ht="37.5" customHeight="1">
      <c r="A53" s="198" t="s">
        <v>104</v>
      </c>
      <c r="B53" s="166" t="s">
        <v>233</v>
      </c>
      <c r="C53" s="201">
        <v>0</v>
      </c>
      <c r="D53" s="163" t="s">
        <v>20</v>
      </c>
      <c r="E53" s="166" t="s">
        <v>268</v>
      </c>
      <c r="F53" s="163" t="s">
        <v>106</v>
      </c>
      <c r="G53" s="163"/>
      <c r="H53" s="163"/>
      <c r="I53" s="163"/>
      <c r="J53" s="35">
        <f>J54</f>
        <v>2920</v>
      </c>
      <c r="K53" s="35">
        <f t="shared" si="12"/>
        <v>0</v>
      </c>
      <c r="L53" s="35">
        <f t="shared" si="12"/>
        <v>0</v>
      </c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</row>
    <row r="54" spans="1:43" s="114" customFormat="1" ht="37.5" customHeight="1">
      <c r="A54" s="198" t="s">
        <v>105</v>
      </c>
      <c r="B54" s="166" t="s">
        <v>233</v>
      </c>
      <c r="C54" s="201">
        <v>0</v>
      </c>
      <c r="D54" s="163" t="s">
        <v>20</v>
      </c>
      <c r="E54" s="166" t="s">
        <v>268</v>
      </c>
      <c r="F54" s="163" t="s">
        <v>107</v>
      </c>
      <c r="G54" s="163"/>
      <c r="H54" s="163"/>
      <c r="I54" s="163"/>
      <c r="J54" s="35">
        <f>J55</f>
        <v>2920</v>
      </c>
      <c r="K54" s="35">
        <f t="shared" si="12"/>
        <v>0</v>
      </c>
      <c r="L54" s="35">
        <f t="shared" si="12"/>
        <v>0</v>
      </c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</row>
    <row r="55" spans="1:43" s="114" customFormat="1" ht="24" customHeight="1">
      <c r="A55" s="199" t="s">
        <v>55</v>
      </c>
      <c r="B55" s="166" t="s">
        <v>233</v>
      </c>
      <c r="C55" s="201">
        <v>0</v>
      </c>
      <c r="D55" s="163" t="s">
        <v>20</v>
      </c>
      <c r="E55" s="166" t="s">
        <v>268</v>
      </c>
      <c r="F55" s="201">
        <v>240</v>
      </c>
      <c r="G55" s="202" t="s">
        <v>20</v>
      </c>
      <c r="H55" s="203"/>
      <c r="I55" s="203"/>
      <c r="J55" s="35">
        <f>J56</f>
        <v>2920</v>
      </c>
      <c r="K55" s="35">
        <f t="shared" si="12"/>
        <v>0</v>
      </c>
      <c r="L55" s="35">
        <f t="shared" si="12"/>
        <v>0</v>
      </c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</row>
    <row r="56" spans="1:43" s="114" customFormat="1" ht="24.75" customHeight="1">
      <c r="A56" s="204" t="s">
        <v>56</v>
      </c>
      <c r="B56" s="166" t="s">
        <v>233</v>
      </c>
      <c r="C56" s="201">
        <v>0</v>
      </c>
      <c r="D56" s="163" t="s">
        <v>20</v>
      </c>
      <c r="E56" s="166" t="s">
        <v>268</v>
      </c>
      <c r="F56" s="201">
        <v>240</v>
      </c>
      <c r="G56" s="202" t="s">
        <v>20</v>
      </c>
      <c r="H56" s="203" t="s">
        <v>29</v>
      </c>
      <c r="I56" s="203"/>
      <c r="J56" s="35">
        <f>J57</f>
        <v>2920</v>
      </c>
      <c r="K56" s="35">
        <f t="shared" si="12"/>
        <v>0</v>
      </c>
      <c r="L56" s="35">
        <f t="shared" si="12"/>
        <v>0</v>
      </c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</row>
    <row r="57" spans="1:43" s="114" customFormat="1" ht="37.5" customHeight="1">
      <c r="A57" s="205" t="s">
        <v>73</v>
      </c>
      <c r="B57" s="206" t="s">
        <v>233</v>
      </c>
      <c r="C57" s="207">
        <v>0</v>
      </c>
      <c r="D57" s="174" t="s">
        <v>20</v>
      </c>
      <c r="E57" s="206" t="s">
        <v>268</v>
      </c>
      <c r="F57" s="207">
        <v>240</v>
      </c>
      <c r="G57" s="209" t="s">
        <v>20</v>
      </c>
      <c r="H57" s="210" t="s">
        <v>29</v>
      </c>
      <c r="I57" s="210" t="s">
        <v>93</v>
      </c>
      <c r="J57" s="88">
        <f>'Прил 2'!J110</f>
        <v>2920</v>
      </c>
      <c r="K57" s="88">
        <f>'Прил 2'!K110</f>
        <v>0</v>
      </c>
      <c r="L57" s="88">
        <f>'Прил 2'!L110</f>
        <v>0</v>
      </c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</row>
    <row r="58" spans="1:43" s="114" customFormat="1" ht="31.5" customHeight="1">
      <c r="A58" s="73" t="s">
        <v>220</v>
      </c>
      <c r="B58" s="6" t="s">
        <v>217</v>
      </c>
      <c r="C58" s="7"/>
      <c r="D58" s="7"/>
      <c r="E58" s="7"/>
      <c r="F58" s="97"/>
      <c r="G58" s="83"/>
      <c r="H58" s="83"/>
      <c r="I58" s="83"/>
      <c r="J58" s="35">
        <f t="shared" ref="J58:J63" si="13">J59</f>
        <v>0.5</v>
      </c>
      <c r="K58" s="35">
        <f t="shared" ref="K58:L63" si="14">K59</f>
        <v>0.5</v>
      </c>
      <c r="L58" s="35">
        <f t="shared" si="14"/>
        <v>0.5</v>
      </c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</row>
    <row r="59" spans="1:43" s="114" customFormat="1" ht="34.5" customHeight="1">
      <c r="A59" s="73" t="s">
        <v>218</v>
      </c>
      <c r="B59" s="6" t="s">
        <v>217</v>
      </c>
      <c r="C59" s="7" t="s">
        <v>35</v>
      </c>
      <c r="D59" s="7" t="s">
        <v>35</v>
      </c>
      <c r="E59" s="7" t="s">
        <v>219</v>
      </c>
      <c r="F59" s="97"/>
      <c r="G59" s="83"/>
      <c r="H59" s="83"/>
      <c r="I59" s="83"/>
      <c r="J59" s="35">
        <f t="shared" si="13"/>
        <v>0.5</v>
      </c>
      <c r="K59" s="35">
        <f t="shared" si="14"/>
        <v>0.5</v>
      </c>
      <c r="L59" s="35">
        <f t="shared" si="14"/>
        <v>0.5</v>
      </c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</row>
    <row r="60" spans="1:43" s="114" customFormat="1" ht="36" customHeight="1">
      <c r="A60" s="73" t="s">
        <v>104</v>
      </c>
      <c r="B60" s="6" t="s">
        <v>217</v>
      </c>
      <c r="C60" s="6" t="s">
        <v>35</v>
      </c>
      <c r="D60" s="6" t="s">
        <v>37</v>
      </c>
      <c r="E60" s="6" t="s">
        <v>219</v>
      </c>
      <c r="F60" s="6" t="s">
        <v>106</v>
      </c>
      <c r="G60" s="83"/>
      <c r="H60" s="83"/>
      <c r="I60" s="83"/>
      <c r="J60" s="35">
        <f t="shared" si="13"/>
        <v>0.5</v>
      </c>
      <c r="K60" s="35">
        <f t="shared" si="14"/>
        <v>0.5</v>
      </c>
      <c r="L60" s="35">
        <f t="shared" si="14"/>
        <v>0.5</v>
      </c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</row>
    <row r="61" spans="1:43" s="114" customFormat="1" ht="33" customHeight="1">
      <c r="A61" s="73" t="s">
        <v>105</v>
      </c>
      <c r="B61" s="6" t="s">
        <v>217</v>
      </c>
      <c r="C61" s="6" t="s">
        <v>35</v>
      </c>
      <c r="D61" s="6" t="s">
        <v>37</v>
      </c>
      <c r="E61" s="6" t="s">
        <v>219</v>
      </c>
      <c r="F61" s="6" t="s">
        <v>107</v>
      </c>
      <c r="G61" s="83"/>
      <c r="H61" s="83"/>
      <c r="I61" s="83"/>
      <c r="J61" s="35">
        <f t="shared" si="13"/>
        <v>0.5</v>
      </c>
      <c r="K61" s="35">
        <f t="shared" si="14"/>
        <v>0.5</v>
      </c>
      <c r="L61" s="35">
        <f t="shared" si="14"/>
        <v>0.5</v>
      </c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</row>
    <row r="62" spans="1:43" s="114" customFormat="1" ht="17.25" customHeight="1">
      <c r="A62" s="116" t="s">
        <v>16</v>
      </c>
      <c r="B62" s="6" t="s">
        <v>217</v>
      </c>
      <c r="C62" s="6" t="s">
        <v>35</v>
      </c>
      <c r="D62" s="6" t="s">
        <v>37</v>
      </c>
      <c r="E62" s="6" t="s">
        <v>219</v>
      </c>
      <c r="F62" s="6" t="s">
        <v>107</v>
      </c>
      <c r="G62" s="7" t="s">
        <v>17</v>
      </c>
      <c r="H62" s="83"/>
      <c r="I62" s="83"/>
      <c r="J62" s="35">
        <f t="shared" si="13"/>
        <v>0.5</v>
      </c>
      <c r="K62" s="35">
        <f t="shared" si="14"/>
        <v>0.5</v>
      </c>
      <c r="L62" s="35">
        <f t="shared" si="14"/>
        <v>0.5</v>
      </c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</row>
    <row r="63" spans="1:43" s="114" customFormat="1" ht="18.75" customHeight="1">
      <c r="A63" s="116" t="s">
        <v>206</v>
      </c>
      <c r="B63" s="6" t="s">
        <v>217</v>
      </c>
      <c r="C63" s="6" t="s">
        <v>35</v>
      </c>
      <c r="D63" s="6" t="s">
        <v>37</v>
      </c>
      <c r="E63" s="6" t="s">
        <v>219</v>
      </c>
      <c r="F63" s="6" t="s">
        <v>107</v>
      </c>
      <c r="G63" s="7" t="s">
        <v>17</v>
      </c>
      <c r="H63" s="7" t="s">
        <v>32</v>
      </c>
      <c r="I63" s="83"/>
      <c r="J63" s="35">
        <f t="shared" si="13"/>
        <v>0.5</v>
      </c>
      <c r="K63" s="35">
        <f t="shared" si="14"/>
        <v>0.5</v>
      </c>
      <c r="L63" s="35">
        <f t="shared" si="14"/>
        <v>0.5</v>
      </c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</row>
    <row r="64" spans="1:43" s="114" customFormat="1" ht="40.5" customHeight="1">
      <c r="A64" s="118" t="s">
        <v>73</v>
      </c>
      <c r="B64" s="169" t="s">
        <v>217</v>
      </c>
      <c r="C64" s="66" t="s">
        <v>35</v>
      </c>
      <c r="D64" s="83" t="s">
        <v>37</v>
      </c>
      <c r="E64" s="143">
        <v>42300</v>
      </c>
      <c r="F64" s="66" t="s">
        <v>107</v>
      </c>
      <c r="G64" s="186" t="s">
        <v>17</v>
      </c>
      <c r="H64" s="187" t="s">
        <v>32</v>
      </c>
      <c r="I64" s="83" t="s">
        <v>93</v>
      </c>
      <c r="J64" s="88">
        <f>'Прил 2'!J54</f>
        <v>0.5</v>
      </c>
      <c r="K64" s="88">
        <f>'Прил 2'!K54</f>
        <v>0.5</v>
      </c>
      <c r="L64" s="88">
        <f>'Прил 2'!L54</f>
        <v>0.5</v>
      </c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</row>
    <row r="65" spans="1:12" ht="20.25" customHeight="1">
      <c r="A65" s="70" t="s">
        <v>147</v>
      </c>
      <c r="B65" s="6" t="s">
        <v>34</v>
      </c>
      <c r="C65" s="6"/>
      <c r="D65" s="7"/>
      <c r="E65" s="7"/>
      <c r="F65" s="7"/>
      <c r="G65" s="6"/>
      <c r="H65" s="6"/>
      <c r="I65" s="115"/>
      <c r="J65" s="35">
        <f>J66+J79</f>
        <v>2308.2336599999999</v>
      </c>
      <c r="K65" s="35">
        <f>K66+K79</f>
        <v>1083.0894499999999</v>
      </c>
      <c r="L65" s="35">
        <f>L66+L79</f>
        <v>1131.13769</v>
      </c>
    </row>
    <row r="66" spans="1:12" ht="15.75">
      <c r="A66" s="116" t="s">
        <v>139</v>
      </c>
      <c r="B66" s="6">
        <v>65</v>
      </c>
      <c r="C66" s="6">
        <v>1</v>
      </c>
      <c r="D66" s="66"/>
      <c r="E66" s="66"/>
      <c r="F66" s="66"/>
      <c r="G66" s="6"/>
      <c r="H66" s="6"/>
      <c r="I66" s="115"/>
      <c r="J66" s="35">
        <f>J67+J73</f>
        <v>640.1</v>
      </c>
      <c r="K66" s="35">
        <f t="shared" ref="K66:L66" si="15">K67</f>
        <v>405</v>
      </c>
      <c r="L66" s="35">
        <f t="shared" si="15"/>
        <v>385</v>
      </c>
    </row>
    <row r="67" spans="1:12" ht="31.5">
      <c r="A67" s="116" t="s">
        <v>36</v>
      </c>
      <c r="B67" s="7" t="s">
        <v>34</v>
      </c>
      <c r="C67" s="7" t="s">
        <v>24</v>
      </c>
      <c r="D67" s="7" t="s">
        <v>37</v>
      </c>
      <c r="E67" s="7" t="s">
        <v>38</v>
      </c>
      <c r="F67" s="7"/>
      <c r="G67" s="7"/>
      <c r="H67" s="7"/>
      <c r="I67" s="7"/>
      <c r="J67" s="35">
        <f>J70</f>
        <v>525</v>
      </c>
      <c r="K67" s="35">
        <f>K70</f>
        <v>405</v>
      </c>
      <c r="L67" s="35">
        <f>L70</f>
        <v>385</v>
      </c>
    </row>
    <row r="68" spans="1:12" ht="63">
      <c r="A68" s="74" t="s">
        <v>108</v>
      </c>
      <c r="B68" s="6">
        <v>65</v>
      </c>
      <c r="C68" s="6">
        <v>1</v>
      </c>
      <c r="D68" s="7" t="s">
        <v>37</v>
      </c>
      <c r="E68" s="6">
        <v>41150</v>
      </c>
      <c r="F68" s="7" t="s">
        <v>110</v>
      </c>
      <c r="G68" s="7"/>
      <c r="H68" s="7"/>
      <c r="I68" s="7"/>
      <c r="J68" s="35">
        <f>J69</f>
        <v>525</v>
      </c>
      <c r="K68" s="35">
        <f t="shared" ref="K68:L68" si="16">K69</f>
        <v>405</v>
      </c>
      <c r="L68" s="35">
        <f t="shared" si="16"/>
        <v>385</v>
      </c>
    </row>
    <row r="69" spans="1:12" ht="31.5">
      <c r="A69" s="74" t="s">
        <v>109</v>
      </c>
      <c r="B69" s="6">
        <v>65</v>
      </c>
      <c r="C69" s="6">
        <v>1</v>
      </c>
      <c r="D69" s="7" t="s">
        <v>37</v>
      </c>
      <c r="E69" s="6">
        <v>41150</v>
      </c>
      <c r="F69" s="7" t="s">
        <v>111</v>
      </c>
      <c r="G69" s="7"/>
      <c r="H69" s="7"/>
      <c r="I69" s="7"/>
      <c r="J69" s="35">
        <f>J70</f>
        <v>525</v>
      </c>
      <c r="K69" s="35">
        <f t="shared" ref="K69:L69" si="17">K70</f>
        <v>405</v>
      </c>
      <c r="L69" s="35">
        <f t="shared" si="17"/>
        <v>385</v>
      </c>
    </row>
    <row r="70" spans="1:12" ht="15.75">
      <c r="A70" s="116" t="s">
        <v>16</v>
      </c>
      <c r="B70" s="6">
        <v>65</v>
      </c>
      <c r="C70" s="6">
        <v>1</v>
      </c>
      <c r="D70" s="7" t="s">
        <v>37</v>
      </c>
      <c r="E70" s="6">
        <v>41150</v>
      </c>
      <c r="F70" s="6" t="s">
        <v>111</v>
      </c>
      <c r="G70" s="6" t="s">
        <v>17</v>
      </c>
      <c r="H70" s="6"/>
      <c r="I70" s="7"/>
      <c r="J70" s="35">
        <f>J71</f>
        <v>525</v>
      </c>
      <c r="K70" s="35">
        <f t="shared" ref="K70:L71" si="18">K71</f>
        <v>405</v>
      </c>
      <c r="L70" s="35">
        <f t="shared" si="18"/>
        <v>385</v>
      </c>
    </row>
    <row r="71" spans="1:12" ht="31.5">
      <c r="A71" s="116" t="s">
        <v>33</v>
      </c>
      <c r="B71" s="6">
        <v>65</v>
      </c>
      <c r="C71" s="6">
        <v>1</v>
      </c>
      <c r="D71" s="7" t="s">
        <v>37</v>
      </c>
      <c r="E71" s="6">
        <v>41150</v>
      </c>
      <c r="F71" s="6" t="s">
        <v>111</v>
      </c>
      <c r="G71" s="6" t="s">
        <v>17</v>
      </c>
      <c r="H71" s="6" t="s">
        <v>28</v>
      </c>
      <c r="I71" s="7"/>
      <c r="J71" s="35">
        <f>J72</f>
        <v>525</v>
      </c>
      <c r="K71" s="35">
        <f t="shared" si="18"/>
        <v>405</v>
      </c>
      <c r="L71" s="35">
        <f t="shared" si="18"/>
        <v>385</v>
      </c>
    </row>
    <row r="72" spans="1:12" ht="31.5">
      <c r="A72" s="118" t="s">
        <v>73</v>
      </c>
      <c r="B72" s="66">
        <v>65</v>
      </c>
      <c r="C72" s="66">
        <v>1</v>
      </c>
      <c r="D72" s="83" t="s">
        <v>37</v>
      </c>
      <c r="E72" s="66" t="s">
        <v>38</v>
      </c>
      <c r="F72" s="66" t="s">
        <v>111</v>
      </c>
      <c r="G72" s="66" t="s">
        <v>17</v>
      </c>
      <c r="H72" s="66" t="s">
        <v>28</v>
      </c>
      <c r="I72" s="83" t="s">
        <v>93</v>
      </c>
      <c r="J72" s="88">
        <f>'Прил 2'!J15</f>
        <v>525</v>
      </c>
      <c r="K72" s="88">
        <f>'Прил 2'!K15</f>
        <v>405</v>
      </c>
      <c r="L72" s="88">
        <f>'Прил 2'!L15</f>
        <v>385</v>
      </c>
    </row>
    <row r="73" spans="1:12" ht="31.5">
      <c r="A73" s="116" t="s">
        <v>36</v>
      </c>
      <c r="B73" s="7" t="s">
        <v>34</v>
      </c>
      <c r="C73" s="7" t="s">
        <v>24</v>
      </c>
      <c r="D73" s="7" t="s">
        <v>37</v>
      </c>
      <c r="E73" s="7" t="s">
        <v>196</v>
      </c>
      <c r="F73" s="7"/>
      <c r="G73" s="7"/>
      <c r="H73" s="7"/>
      <c r="I73" s="7"/>
      <c r="J73" s="35">
        <f>J74</f>
        <v>115.1</v>
      </c>
      <c r="K73" s="35">
        <f t="shared" ref="K73:L77" si="19">K74</f>
        <v>0</v>
      </c>
      <c r="L73" s="35">
        <f t="shared" si="19"/>
        <v>0</v>
      </c>
    </row>
    <row r="74" spans="1:12" ht="63">
      <c r="A74" s="74" t="s">
        <v>108</v>
      </c>
      <c r="B74" s="6">
        <v>65</v>
      </c>
      <c r="C74" s="6">
        <v>1</v>
      </c>
      <c r="D74" s="7" t="s">
        <v>37</v>
      </c>
      <c r="E74" s="6" t="s">
        <v>196</v>
      </c>
      <c r="F74" s="7" t="s">
        <v>110</v>
      </c>
      <c r="G74" s="7"/>
      <c r="H74" s="7"/>
      <c r="I74" s="7"/>
      <c r="J74" s="35">
        <f>J75</f>
        <v>115.1</v>
      </c>
      <c r="K74" s="35">
        <f t="shared" si="19"/>
        <v>0</v>
      </c>
      <c r="L74" s="35">
        <f t="shared" si="19"/>
        <v>0</v>
      </c>
    </row>
    <row r="75" spans="1:12" ht="31.5">
      <c r="A75" s="74" t="s">
        <v>109</v>
      </c>
      <c r="B75" s="6">
        <v>65</v>
      </c>
      <c r="C75" s="6">
        <v>1</v>
      </c>
      <c r="D75" s="7" t="s">
        <v>37</v>
      </c>
      <c r="E75" s="6" t="s">
        <v>196</v>
      </c>
      <c r="F75" s="7" t="s">
        <v>111</v>
      </c>
      <c r="G75" s="7"/>
      <c r="H75" s="7"/>
      <c r="I75" s="7"/>
      <c r="J75" s="35">
        <f>J76</f>
        <v>115.1</v>
      </c>
      <c r="K75" s="35">
        <f t="shared" si="19"/>
        <v>0</v>
      </c>
      <c r="L75" s="35">
        <f t="shared" si="19"/>
        <v>0</v>
      </c>
    </row>
    <row r="76" spans="1:12" ht="15.75">
      <c r="A76" s="116" t="s">
        <v>16</v>
      </c>
      <c r="B76" s="6">
        <v>65</v>
      </c>
      <c r="C76" s="6">
        <v>1</v>
      </c>
      <c r="D76" s="7" t="s">
        <v>37</v>
      </c>
      <c r="E76" s="6" t="s">
        <v>196</v>
      </c>
      <c r="F76" s="6" t="s">
        <v>111</v>
      </c>
      <c r="G76" s="6" t="s">
        <v>17</v>
      </c>
      <c r="H76" s="6"/>
      <c r="I76" s="7"/>
      <c r="J76" s="35">
        <f>J77</f>
        <v>115.1</v>
      </c>
      <c r="K76" s="35">
        <f t="shared" si="19"/>
        <v>0</v>
      </c>
      <c r="L76" s="35">
        <f t="shared" si="19"/>
        <v>0</v>
      </c>
    </row>
    <row r="77" spans="1:12" ht="31.5">
      <c r="A77" s="116" t="s">
        <v>33</v>
      </c>
      <c r="B77" s="6">
        <v>65</v>
      </c>
      <c r="C77" s="6">
        <v>1</v>
      </c>
      <c r="D77" s="7" t="s">
        <v>37</v>
      </c>
      <c r="E77" s="6" t="s">
        <v>196</v>
      </c>
      <c r="F77" s="6" t="s">
        <v>111</v>
      </c>
      <c r="G77" s="6" t="s">
        <v>17</v>
      </c>
      <c r="H77" s="6" t="s">
        <v>28</v>
      </c>
      <c r="I77" s="7"/>
      <c r="J77" s="35">
        <f>J78</f>
        <v>115.1</v>
      </c>
      <c r="K77" s="35">
        <f t="shared" si="19"/>
        <v>0</v>
      </c>
      <c r="L77" s="35">
        <f t="shared" si="19"/>
        <v>0</v>
      </c>
    </row>
    <row r="78" spans="1:12" ht="31.5">
      <c r="A78" s="118" t="s">
        <v>73</v>
      </c>
      <c r="B78" s="66">
        <v>65</v>
      </c>
      <c r="C78" s="66">
        <v>1</v>
      </c>
      <c r="D78" s="83" t="s">
        <v>37</v>
      </c>
      <c r="E78" s="66" t="s">
        <v>196</v>
      </c>
      <c r="F78" s="66" t="s">
        <v>111</v>
      </c>
      <c r="G78" s="66" t="s">
        <v>17</v>
      </c>
      <c r="H78" s="66" t="s">
        <v>28</v>
      </c>
      <c r="I78" s="83" t="s">
        <v>93</v>
      </c>
      <c r="J78" s="88">
        <f>'Прил 2'!J18</f>
        <v>115.1</v>
      </c>
      <c r="K78" s="88">
        <f>'Прил 2'!K18</f>
        <v>0</v>
      </c>
      <c r="L78" s="88">
        <f>'Прил 2'!L18</f>
        <v>0</v>
      </c>
    </row>
    <row r="79" spans="1:12" ht="31.5">
      <c r="A79" s="116" t="s">
        <v>144</v>
      </c>
      <c r="B79" s="6" t="s">
        <v>34</v>
      </c>
      <c r="C79" s="6" t="s">
        <v>25</v>
      </c>
      <c r="D79" s="7"/>
      <c r="E79" s="6"/>
      <c r="F79" s="6"/>
      <c r="G79" s="6"/>
      <c r="H79" s="6"/>
      <c r="I79" s="7"/>
      <c r="J79" s="35">
        <f>J80+J86+J97</f>
        <v>1668.13366</v>
      </c>
      <c r="K79" s="35">
        <f t="shared" ref="K79:L79" si="20">K80+K86+K97</f>
        <v>678.08945000000006</v>
      </c>
      <c r="L79" s="35">
        <f t="shared" si="20"/>
        <v>746.13769000000002</v>
      </c>
    </row>
    <row r="80" spans="1:12" ht="30.75" customHeight="1">
      <c r="A80" s="116" t="s">
        <v>39</v>
      </c>
      <c r="B80" s="6" t="s">
        <v>34</v>
      </c>
      <c r="C80" s="6" t="s">
        <v>25</v>
      </c>
      <c r="D80" s="7" t="s">
        <v>37</v>
      </c>
      <c r="E80" s="6" t="s">
        <v>40</v>
      </c>
      <c r="F80" s="6"/>
      <c r="G80" s="6"/>
      <c r="H80" s="6"/>
      <c r="I80" s="7"/>
      <c r="J80" s="35">
        <f>J81</f>
        <v>710.2</v>
      </c>
      <c r="K80" s="35">
        <f>K83</f>
        <v>597.20000000000005</v>
      </c>
      <c r="L80" s="35">
        <f>L83</f>
        <v>695.2</v>
      </c>
    </row>
    <row r="81" spans="1:12" ht="67.900000000000006" customHeight="1">
      <c r="A81" s="74" t="s">
        <v>108</v>
      </c>
      <c r="B81" s="6" t="s">
        <v>34</v>
      </c>
      <c r="C81" s="6" t="s">
        <v>25</v>
      </c>
      <c r="D81" s="7" t="s">
        <v>37</v>
      </c>
      <c r="E81" s="6" t="s">
        <v>40</v>
      </c>
      <c r="F81" s="6" t="s">
        <v>110</v>
      </c>
      <c r="G81" s="6"/>
      <c r="H81" s="6"/>
      <c r="I81" s="7"/>
      <c r="J81" s="35">
        <f>J82</f>
        <v>710.2</v>
      </c>
      <c r="K81" s="35">
        <f t="shared" ref="K81:L81" si="21">K82</f>
        <v>597.20000000000005</v>
      </c>
      <c r="L81" s="35">
        <f t="shared" si="21"/>
        <v>695.2</v>
      </c>
    </row>
    <row r="82" spans="1:12" ht="30.75" customHeight="1">
      <c r="A82" s="74" t="s">
        <v>109</v>
      </c>
      <c r="B82" s="6" t="s">
        <v>34</v>
      </c>
      <c r="C82" s="6" t="s">
        <v>25</v>
      </c>
      <c r="D82" s="7" t="s">
        <v>37</v>
      </c>
      <c r="E82" s="6" t="s">
        <v>40</v>
      </c>
      <c r="F82" s="6" t="s">
        <v>111</v>
      </c>
      <c r="G82" s="6"/>
      <c r="H82" s="6"/>
      <c r="I82" s="7"/>
      <c r="J82" s="35">
        <f>J83</f>
        <v>710.2</v>
      </c>
      <c r="K82" s="35">
        <f t="shared" ref="K82:L82" si="22">K83</f>
        <v>597.20000000000005</v>
      </c>
      <c r="L82" s="35">
        <f t="shared" si="22"/>
        <v>695.2</v>
      </c>
    </row>
    <row r="83" spans="1:12" ht="15.75">
      <c r="A83" s="116" t="s">
        <v>16</v>
      </c>
      <c r="B83" s="6" t="s">
        <v>34</v>
      </c>
      <c r="C83" s="6" t="s">
        <v>25</v>
      </c>
      <c r="D83" s="7" t="s">
        <v>37</v>
      </c>
      <c r="E83" s="6" t="s">
        <v>40</v>
      </c>
      <c r="F83" s="6" t="s">
        <v>111</v>
      </c>
      <c r="G83" s="6" t="s">
        <v>17</v>
      </c>
      <c r="H83" s="6"/>
      <c r="I83" s="7"/>
      <c r="J83" s="35">
        <f>J84</f>
        <v>710.2</v>
      </c>
      <c r="K83" s="35">
        <f t="shared" ref="K83:L84" si="23">K84</f>
        <v>597.20000000000005</v>
      </c>
      <c r="L83" s="35">
        <f t="shared" si="23"/>
        <v>695.2</v>
      </c>
    </row>
    <row r="84" spans="1:12" ht="54.6" customHeight="1">
      <c r="A84" s="116" t="s">
        <v>65</v>
      </c>
      <c r="B84" s="6" t="s">
        <v>34</v>
      </c>
      <c r="C84" s="7" t="s">
        <v>25</v>
      </c>
      <c r="D84" s="7" t="s">
        <v>37</v>
      </c>
      <c r="E84" s="7">
        <v>41110</v>
      </c>
      <c r="F84" s="7" t="s">
        <v>111</v>
      </c>
      <c r="G84" s="7" t="s">
        <v>17</v>
      </c>
      <c r="H84" s="7" t="s">
        <v>18</v>
      </c>
      <c r="I84" s="7"/>
      <c r="J84" s="35">
        <f>J85</f>
        <v>710.2</v>
      </c>
      <c r="K84" s="35">
        <f t="shared" si="23"/>
        <v>597.20000000000005</v>
      </c>
      <c r="L84" s="35">
        <f t="shared" si="23"/>
        <v>695.2</v>
      </c>
    </row>
    <row r="85" spans="1:12" ht="31.5">
      <c r="A85" s="118" t="s">
        <v>73</v>
      </c>
      <c r="B85" s="66" t="s">
        <v>34</v>
      </c>
      <c r="C85" s="83" t="s">
        <v>25</v>
      </c>
      <c r="D85" s="83" t="s">
        <v>37</v>
      </c>
      <c r="E85" s="83" t="s">
        <v>40</v>
      </c>
      <c r="F85" s="83" t="s">
        <v>111</v>
      </c>
      <c r="G85" s="66" t="s">
        <v>17</v>
      </c>
      <c r="H85" s="66" t="s">
        <v>18</v>
      </c>
      <c r="I85" s="83" t="s">
        <v>93</v>
      </c>
      <c r="J85" s="88">
        <f>'Прил 2'!J24</f>
        <v>710.2</v>
      </c>
      <c r="K85" s="88">
        <f>'Прил 2'!K24</f>
        <v>597.20000000000005</v>
      </c>
      <c r="L85" s="88">
        <f>'Прил 2'!L24</f>
        <v>695.2</v>
      </c>
    </row>
    <row r="86" spans="1:12" ht="31.5">
      <c r="A86" s="73" t="s">
        <v>221</v>
      </c>
      <c r="B86" s="7" t="s">
        <v>34</v>
      </c>
      <c r="C86" s="7" t="s">
        <v>25</v>
      </c>
      <c r="D86" s="7" t="s">
        <v>37</v>
      </c>
      <c r="E86" s="7" t="s">
        <v>41</v>
      </c>
      <c r="F86" s="7"/>
      <c r="G86" s="6"/>
      <c r="H86" s="6"/>
      <c r="I86" s="7"/>
      <c r="J86" s="35">
        <f>J89+J92</f>
        <v>482.12466000000001</v>
      </c>
      <c r="K86" s="35">
        <f t="shared" ref="K86:L86" si="24">K89+K92</f>
        <v>80.889449999999997</v>
      </c>
      <c r="L86" s="35">
        <f t="shared" si="24"/>
        <v>50.937690000000003</v>
      </c>
    </row>
    <row r="87" spans="1:12" ht="31.5">
      <c r="A87" s="73" t="s">
        <v>104</v>
      </c>
      <c r="B87" s="6" t="s">
        <v>34</v>
      </c>
      <c r="C87" s="7" t="s">
        <v>25</v>
      </c>
      <c r="D87" s="7" t="s">
        <v>37</v>
      </c>
      <c r="E87" s="7" t="s">
        <v>41</v>
      </c>
      <c r="F87" s="7" t="s">
        <v>106</v>
      </c>
      <c r="G87" s="6"/>
      <c r="H87" s="6"/>
      <c r="I87" s="7"/>
      <c r="J87" s="35">
        <f>J88</f>
        <v>452.12466000000001</v>
      </c>
      <c r="K87" s="35">
        <f t="shared" ref="K87:L87" si="25">K88</f>
        <v>50.889449999999997</v>
      </c>
      <c r="L87" s="35">
        <f t="shared" si="25"/>
        <v>20.93769</v>
      </c>
    </row>
    <row r="88" spans="1:12" ht="31.5">
      <c r="A88" s="73" t="s">
        <v>105</v>
      </c>
      <c r="B88" s="6" t="s">
        <v>34</v>
      </c>
      <c r="C88" s="7" t="s">
        <v>25</v>
      </c>
      <c r="D88" s="7" t="s">
        <v>37</v>
      </c>
      <c r="E88" s="7" t="s">
        <v>41</v>
      </c>
      <c r="F88" s="7" t="s">
        <v>107</v>
      </c>
      <c r="G88" s="6"/>
      <c r="H88" s="6"/>
      <c r="I88" s="7"/>
      <c r="J88" s="35">
        <f>J89</f>
        <v>452.12466000000001</v>
      </c>
      <c r="K88" s="35">
        <f t="shared" ref="K88:L88" si="26">K89</f>
        <v>50.889449999999997</v>
      </c>
      <c r="L88" s="35">
        <f t="shared" si="26"/>
        <v>20.93769</v>
      </c>
    </row>
    <row r="89" spans="1:12" ht="15.75">
      <c r="A89" s="116" t="s">
        <v>16</v>
      </c>
      <c r="B89" s="6" t="s">
        <v>34</v>
      </c>
      <c r="C89" s="7" t="s">
        <v>25</v>
      </c>
      <c r="D89" s="7" t="s">
        <v>37</v>
      </c>
      <c r="E89" s="7" t="s">
        <v>41</v>
      </c>
      <c r="F89" s="7" t="s">
        <v>107</v>
      </c>
      <c r="G89" s="6" t="s">
        <v>17</v>
      </c>
      <c r="H89" s="6"/>
      <c r="I89" s="7"/>
      <c r="J89" s="35">
        <f>J90</f>
        <v>452.12466000000001</v>
      </c>
      <c r="K89" s="35">
        <f t="shared" ref="K89:L90" si="27">K90</f>
        <v>50.889449999999997</v>
      </c>
      <c r="L89" s="35">
        <f t="shared" si="27"/>
        <v>20.93769</v>
      </c>
    </row>
    <row r="90" spans="1:12" ht="52.15" customHeight="1">
      <c r="A90" s="116" t="s">
        <v>65</v>
      </c>
      <c r="B90" s="6" t="s">
        <v>34</v>
      </c>
      <c r="C90" s="7" t="s">
        <v>25</v>
      </c>
      <c r="D90" s="7" t="s">
        <v>37</v>
      </c>
      <c r="E90" s="7" t="s">
        <v>41</v>
      </c>
      <c r="F90" s="7" t="s">
        <v>107</v>
      </c>
      <c r="G90" s="6" t="s">
        <v>17</v>
      </c>
      <c r="H90" s="6" t="s">
        <v>18</v>
      </c>
      <c r="I90" s="7"/>
      <c r="J90" s="35">
        <f>J91</f>
        <v>452.12466000000001</v>
      </c>
      <c r="K90" s="35">
        <f t="shared" si="27"/>
        <v>50.889449999999997</v>
      </c>
      <c r="L90" s="35">
        <f t="shared" si="27"/>
        <v>20.93769</v>
      </c>
    </row>
    <row r="91" spans="1:12" ht="41.45" customHeight="1">
      <c r="A91" s="118" t="s">
        <v>73</v>
      </c>
      <c r="B91" s="66" t="s">
        <v>34</v>
      </c>
      <c r="C91" s="83" t="s">
        <v>25</v>
      </c>
      <c r="D91" s="83" t="s">
        <v>37</v>
      </c>
      <c r="E91" s="83" t="s">
        <v>41</v>
      </c>
      <c r="F91" s="83" t="s">
        <v>107</v>
      </c>
      <c r="G91" s="66" t="s">
        <v>17</v>
      </c>
      <c r="H91" s="66" t="s">
        <v>18</v>
      </c>
      <c r="I91" s="83" t="s">
        <v>93</v>
      </c>
      <c r="J91" s="88">
        <f>'Прил 2'!J26</f>
        <v>452.12466000000001</v>
      </c>
      <c r="K91" s="88">
        <f>'Прил 2'!K26</f>
        <v>50.889449999999997</v>
      </c>
      <c r="L91" s="88">
        <f>'Прил 2'!L26</f>
        <v>20.93769</v>
      </c>
    </row>
    <row r="92" spans="1:12" ht="31.5">
      <c r="A92" s="73" t="s">
        <v>104</v>
      </c>
      <c r="B92" s="6" t="s">
        <v>34</v>
      </c>
      <c r="C92" s="7" t="s">
        <v>25</v>
      </c>
      <c r="D92" s="7" t="s">
        <v>37</v>
      </c>
      <c r="E92" s="7" t="s">
        <v>41</v>
      </c>
      <c r="F92" s="7" t="s">
        <v>113</v>
      </c>
      <c r="G92" s="6"/>
      <c r="H92" s="6"/>
      <c r="I92" s="7"/>
      <c r="J92" s="35">
        <f>J93</f>
        <v>30</v>
      </c>
      <c r="K92" s="35">
        <f>K93</f>
        <v>30</v>
      </c>
      <c r="L92" s="35">
        <f>L93</f>
        <v>30</v>
      </c>
    </row>
    <row r="93" spans="1:12" ht="31.5">
      <c r="A93" s="73" t="s">
        <v>105</v>
      </c>
      <c r="B93" s="6" t="s">
        <v>34</v>
      </c>
      <c r="C93" s="7" t="s">
        <v>25</v>
      </c>
      <c r="D93" s="7" t="s">
        <v>37</v>
      </c>
      <c r="E93" s="7" t="s">
        <v>41</v>
      </c>
      <c r="F93" s="7" t="s">
        <v>117</v>
      </c>
      <c r="G93" s="6"/>
      <c r="H93" s="6"/>
      <c r="I93" s="7"/>
      <c r="J93" s="35">
        <f>J94</f>
        <v>30</v>
      </c>
      <c r="K93" s="35">
        <f t="shared" ref="K93:L95" si="28">K94</f>
        <v>30</v>
      </c>
      <c r="L93" s="35">
        <f t="shared" ref="L93" si="29">L94</f>
        <v>30</v>
      </c>
    </row>
    <row r="94" spans="1:12" ht="15.75">
      <c r="A94" s="116" t="s">
        <v>16</v>
      </c>
      <c r="B94" s="6" t="s">
        <v>34</v>
      </c>
      <c r="C94" s="7" t="s">
        <v>25</v>
      </c>
      <c r="D94" s="7" t="s">
        <v>37</v>
      </c>
      <c r="E94" s="7" t="s">
        <v>41</v>
      </c>
      <c r="F94" s="7" t="s">
        <v>117</v>
      </c>
      <c r="G94" s="6" t="s">
        <v>17</v>
      </c>
      <c r="H94" s="6"/>
      <c r="I94" s="7"/>
      <c r="J94" s="35">
        <f>J95</f>
        <v>30</v>
      </c>
      <c r="K94" s="35">
        <f t="shared" si="28"/>
        <v>30</v>
      </c>
      <c r="L94" s="35">
        <f t="shared" si="28"/>
        <v>30</v>
      </c>
    </row>
    <row r="95" spans="1:12" ht="54.6" customHeight="1">
      <c r="A95" s="116" t="s">
        <v>65</v>
      </c>
      <c r="B95" s="6" t="s">
        <v>34</v>
      </c>
      <c r="C95" s="7" t="s">
        <v>25</v>
      </c>
      <c r="D95" s="7" t="s">
        <v>37</v>
      </c>
      <c r="E95" s="7" t="s">
        <v>41</v>
      </c>
      <c r="F95" s="7" t="s">
        <v>117</v>
      </c>
      <c r="G95" s="6" t="s">
        <v>17</v>
      </c>
      <c r="H95" s="6" t="s">
        <v>18</v>
      </c>
      <c r="I95" s="7"/>
      <c r="J95" s="35">
        <f>J96</f>
        <v>30</v>
      </c>
      <c r="K95" s="35">
        <f t="shared" si="28"/>
        <v>30</v>
      </c>
      <c r="L95" s="35">
        <f t="shared" si="28"/>
        <v>30</v>
      </c>
    </row>
    <row r="96" spans="1:12" ht="36.6" customHeight="1">
      <c r="A96" s="118" t="s">
        <v>73</v>
      </c>
      <c r="B96" s="66" t="s">
        <v>34</v>
      </c>
      <c r="C96" s="83" t="s">
        <v>25</v>
      </c>
      <c r="D96" s="83" t="s">
        <v>37</v>
      </c>
      <c r="E96" s="83" t="s">
        <v>41</v>
      </c>
      <c r="F96" s="83" t="s">
        <v>117</v>
      </c>
      <c r="G96" s="66" t="s">
        <v>17</v>
      </c>
      <c r="H96" s="66" t="s">
        <v>18</v>
      </c>
      <c r="I96" s="83" t="s">
        <v>93</v>
      </c>
      <c r="J96" s="88">
        <f>'Прил 2'!J29</f>
        <v>30</v>
      </c>
      <c r="K96" s="88">
        <f>'Прил 2'!K28</f>
        <v>30</v>
      </c>
      <c r="L96" s="88">
        <f>'Прил 2'!L28</f>
        <v>30</v>
      </c>
    </row>
    <row r="97" spans="1:12" ht="36.6" customHeight="1">
      <c r="A97" s="8" t="s">
        <v>195</v>
      </c>
      <c r="B97" s="212" t="s">
        <v>34</v>
      </c>
      <c r="C97" s="163" t="s">
        <v>25</v>
      </c>
      <c r="D97" s="7" t="s">
        <v>37</v>
      </c>
      <c r="E97" s="85" t="s">
        <v>196</v>
      </c>
      <c r="F97" s="7"/>
      <c r="G97" s="213"/>
      <c r="H97" s="6"/>
      <c r="I97" s="168"/>
      <c r="J97" s="35">
        <f>J98+J103</f>
        <v>475.80900000000003</v>
      </c>
      <c r="K97" s="35">
        <f t="shared" ref="K97:L101" si="30">K98</f>
        <v>0</v>
      </c>
      <c r="L97" s="35">
        <f t="shared" si="30"/>
        <v>0</v>
      </c>
    </row>
    <row r="98" spans="1:12" ht="36.6" customHeight="1">
      <c r="A98" s="165" t="s">
        <v>108</v>
      </c>
      <c r="B98" s="212" t="s">
        <v>34</v>
      </c>
      <c r="C98" s="163" t="s">
        <v>25</v>
      </c>
      <c r="D98" s="7" t="s">
        <v>37</v>
      </c>
      <c r="E98" s="85" t="s">
        <v>196</v>
      </c>
      <c r="F98" s="7" t="s">
        <v>110</v>
      </c>
      <c r="G98" s="213"/>
      <c r="H98" s="6"/>
      <c r="I98" s="168"/>
      <c r="J98" s="35">
        <f>J99</f>
        <v>380.80900000000003</v>
      </c>
      <c r="K98" s="35">
        <f t="shared" si="30"/>
        <v>0</v>
      </c>
      <c r="L98" s="35">
        <f t="shared" si="30"/>
        <v>0</v>
      </c>
    </row>
    <row r="99" spans="1:12" ht="36.6" customHeight="1">
      <c r="A99" s="165" t="s">
        <v>109</v>
      </c>
      <c r="B99" s="212" t="s">
        <v>34</v>
      </c>
      <c r="C99" s="163" t="s">
        <v>25</v>
      </c>
      <c r="D99" s="7" t="s">
        <v>37</v>
      </c>
      <c r="E99" s="85" t="s">
        <v>196</v>
      </c>
      <c r="F99" s="7" t="s">
        <v>111</v>
      </c>
      <c r="G99" s="213"/>
      <c r="H99" s="6"/>
      <c r="I99" s="168"/>
      <c r="J99" s="35">
        <f>J100</f>
        <v>380.80900000000003</v>
      </c>
      <c r="K99" s="35">
        <f t="shared" si="30"/>
        <v>0</v>
      </c>
      <c r="L99" s="35">
        <f t="shared" si="30"/>
        <v>0</v>
      </c>
    </row>
    <row r="100" spans="1:12" ht="21" customHeight="1">
      <c r="A100" s="214" t="s">
        <v>16</v>
      </c>
      <c r="B100" s="212" t="s">
        <v>34</v>
      </c>
      <c r="C100" s="163" t="s">
        <v>25</v>
      </c>
      <c r="D100" s="7" t="s">
        <v>37</v>
      </c>
      <c r="E100" s="85" t="s">
        <v>196</v>
      </c>
      <c r="F100" s="7" t="s">
        <v>111</v>
      </c>
      <c r="G100" s="213" t="s">
        <v>17</v>
      </c>
      <c r="H100" s="6"/>
      <c r="I100" s="168"/>
      <c r="J100" s="35">
        <f>J101</f>
        <v>380.80900000000003</v>
      </c>
      <c r="K100" s="35">
        <f t="shared" si="30"/>
        <v>0</v>
      </c>
      <c r="L100" s="35">
        <f t="shared" si="30"/>
        <v>0</v>
      </c>
    </row>
    <row r="101" spans="1:12" ht="36.6" customHeight="1">
      <c r="A101" s="214" t="s">
        <v>65</v>
      </c>
      <c r="B101" s="212" t="s">
        <v>34</v>
      </c>
      <c r="C101" s="163" t="s">
        <v>25</v>
      </c>
      <c r="D101" s="7" t="s">
        <v>37</v>
      </c>
      <c r="E101" s="85" t="s">
        <v>196</v>
      </c>
      <c r="F101" s="7" t="s">
        <v>111</v>
      </c>
      <c r="G101" s="213" t="s">
        <v>17</v>
      </c>
      <c r="H101" s="6" t="s">
        <v>18</v>
      </c>
      <c r="I101" s="168"/>
      <c r="J101" s="35">
        <f>J102</f>
        <v>380.80900000000003</v>
      </c>
      <c r="K101" s="35">
        <f t="shared" si="30"/>
        <v>0</v>
      </c>
      <c r="L101" s="35">
        <f t="shared" si="30"/>
        <v>0</v>
      </c>
    </row>
    <row r="102" spans="1:12" ht="36.6" customHeight="1">
      <c r="A102" s="118" t="s">
        <v>73</v>
      </c>
      <c r="B102" s="89" t="s">
        <v>34</v>
      </c>
      <c r="C102" s="83" t="s">
        <v>25</v>
      </c>
      <c r="D102" s="83" t="s">
        <v>37</v>
      </c>
      <c r="E102" s="84" t="s">
        <v>196</v>
      </c>
      <c r="F102" s="83" t="s">
        <v>111</v>
      </c>
      <c r="G102" s="169" t="s">
        <v>17</v>
      </c>
      <c r="H102" s="66" t="s">
        <v>18</v>
      </c>
      <c r="I102" s="170" t="s">
        <v>93</v>
      </c>
      <c r="J102" s="88">
        <f>'Прил 2'!J32</f>
        <v>380.80900000000003</v>
      </c>
      <c r="K102" s="88">
        <f>'Прил 2'!K32</f>
        <v>0</v>
      </c>
      <c r="L102" s="88">
        <f>'Прил 2'!L32</f>
        <v>0</v>
      </c>
    </row>
    <row r="103" spans="1:12" ht="36.6" customHeight="1">
      <c r="A103" s="73" t="s">
        <v>104</v>
      </c>
      <c r="B103" s="6" t="s">
        <v>34</v>
      </c>
      <c r="C103" s="7" t="s">
        <v>25</v>
      </c>
      <c r="D103" s="7" t="s">
        <v>37</v>
      </c>
      <c r="E103" s="85" t="s">
        <v>196</v>
      </c>
      <c r="F103" s="7" t="s">
        <v>106</v>
      </c>
      <c r="G103" s="6"/>
      <c r="H103" s="6"/>
      <c r="I103" s="7"/>
      <c r="J103" s="35">
        <f>J104</f>
        <v>95</v>
      </c>
      <c r="K103" s="35">
        <f t="shared" ref="K103:L106" si="31">K104</f>
        <v>0</v>
      </c>
      <c r="L103" s="35">
        <f t="shared" si="31"/>
        <v>0</v>
      </c>
    </row>
    <row r="104" spans="1:12" ht="36.6" customHeight="1">
      <c r="A104" s="73" t="s">
        <v>105</v>
      </c>
      <c r="B104" s="6" t="s">
        <v>34</v>
      </c>
      <c r="C104" s="7" t="s">
        <v>25</v>
      </c>
      <c r="D104" s="7" t="s">
        <v>37</v>
      </c>
      <c r="E104" s="85" t="s">
        <v>196</v>
      </c>
      <c r="F104" s="7" t="s">
        <v>107</v>
      </c>
      <c r="G104" s="6"/>
      <c r="H104" s="6"/>
      <c r="I104" s="7"/>
      <c r="J104" s="35">
        <f>J105</f>
        <v>95</v>
      </c>
      <c r="K104" s="35">
        <f t="shared" si="31"/>
        <v>0</v>
      </c>
      <c r="L104" s="35">
        <f t="shared" si="31"/>
        <v>0</v>
      </c>
    </row>
    <row r="105" spans="1:12" ht="23.25" customHeight="1">
      <c r="A105" s="116" t="s">
        <v>16</v>
      </c>
      <c r="B105" s="6" t="s">
        <v>34</v>
      </c>
      <c r="C105" s="7" t="s">
        <v>25</v>
      </c>
      <c r="D105" s="7" t="s">
        <v>37</v>
      </c>
      <c r="E105" s="85" t="s">
        <v>196</v>
      </c>
      <c r="F105" s="7" t="s">
        <v>107</v>
      </c>
      <c r="G105" s="6" t="s">
        <v>17</v>
      </c>
      <c r="H105" s="6"/>
      <c r="I105" s="7"/>
      <c r="J105" s="35">
        <f>J106</f>
        <v>95</v>
      </c>
      <c r="K105" s="35">
        <f t="shared" si="31"/>
        <v>0</v>
      </c>
      <c r="L105" s="35">
        <f t="shared" si="31"/>
        <v>0</v>
      </c>
    </row>
    <row r="106" spans="1:12" ht="36.6" customHeight="1">
      <c r="A106" s="116" t="s">
        <v>65</v>
      </c>
      <c r="B106" s="6" t="s">
        <v>34</v>
      </c>
      <c r="C106" s="7" t="s">
        <v>25</v>
      </c>
      <c r="D106" s="7" t="s">
        <v>37</v>
      </c>
      <c r="E106" s="85" t="s">
        <v>196</v>
      </c>
      <c r="F106" s="7" t="s">
        <v>107</v>
      </c>
      <c r="G106" s="6" t="s">
        <v>17</v>
      </c>
      <c r="H106" s="6" t="s">
        <v>18</v>
      </c>
      <c r="I106" s="7"/>
      <c r="J106" s="35">
        <f>J107</f>
        <v>95</v>
      </c>
      <c r="K106" s="35">
        <f t="shared" si="31"/>
        <v>0</v>
      </c>
      <c r="L106" s="35">
        <f t="shared" si="31"/>
        <v>0</v>
      </c>
    </row>
    <row r="107" spans="1:12" ht="36.6" customHeight="1">
      <c r="A107" s="118" t="s">
        <v>73</v>
      </c>
      <c r="B107" s="66" t="s">
        <v>34</v>
      </c>
      <c r="C107" s="83" t="s">
        <v>25</v>
      </c>
      <c r="D107" s="83" t="s">
        <v>37</v>
      </c>
      <c r="E107" s="84" t="s">
        <v>196</v>
      </c>
      <c r="F107" s="83" t="s">
        <v>107</v>
      </c>
      <c r="G107" s="66" t="s">
        <v>17</v>
      </c>
      <c r="H107" s="66" t="s">
        <v>18</v>
      </c>
      <c r="I107" s="83" t="s">
        <v>93</v>
      </c>
      <c r="J107" s="88">
        <f>'Прил 2'!J34</f>
        <v>95</v>
      </c>
      <c r="K107" s="88">
        <f>'Прил 2'!K34</f>
        <v>0</v>
      </c>
      <c r="L107" s="88">
        <f>'Прил 2'!L34</f>
        <v>0</v>
      </c>
    </row>
    <row r="108" spans="1:12" ht="53.45" customHeight="1">
      <c r="A108" s="70" t="s">
        <v>140</v>
      </c>
      <c r="B108" s="119">
        <v>89</v>
      </c>
      <c r="C108" s="115"/>
      <c r="D108" s="7"/>
      <c r="E108" s="7"/>
      <c r="F108" s="7"/>
      <c r="G108" s="7"/>
      <c r="H108" s="7"/>
      <c r="I108" s="7"/>
      <c r="J108" s="35">
        <f>J109</f>
        <v>1014.013</v>
      </c>
      <c r="K108" s="35">
        <f t="shared" ref="K108:L108" si="32">K109</f>
        <v>417.8</v>
      </c>
      <c r="L108" s="35">
        <f t="shared" si="32"/>
        <v>485.2</v>
      </c>
    </row>
    <row r="109" spans="1:12" ht="56.45" customHeight="1">
      <c r="A109" s="70" t="s">
        <v>141</v>
      </c>
      <c r="B109" s="119">
        <v>89</v>
      </c>
      <c r="C109" s="115" t="s">
        <v>24</v>
      </c>
      <c r="D109" s="7"/>
      <c r="E109" s="7"/>
      <c r="F109" s="7"/>
      <c r="G109" s="7"/>
      <c r="H109" s="7"/>
      <c r="I109" s="7"/>
      <c r="J109" s="35">
        <f>J110+J116+J127+J133+J156+J145+J139</f>
        <v>1014.013</v>
      </c>
      <c r="K109" s="35">
        <f>K110+K116+K127+K133+K156+K145+K139</f>
        <v>417.8</v>
      </c>
      <c r="L109" s="35">
        <f>L110+L116+L127+L133+L156+L145+L139</f>
        <v>485.2</v>
      </c>
    </row>
    <row r="110" spans="1:12" ht="15.75">
      <c r="A110" s="116" t="s">
        <v>59</v>
      </c>
      <c r="B110" s="7">
        <v>89</v>
      </c>
      <c r="C110" s="7">
        <v>1</v>
      </c>
      <c r="D110" s="7" t="s">
        <v>37</v>
      </c>
      <c r="E110" s="7" t="s">
        <v>60</v>
      </c>
      <c r="F110" s="7"/>
      <c r="G110" s="7"/>
      <c r="H110" s="7"/>
      <c r="I110" s="7"/>
      <c r="J110" s="35">
        <f>J113</f>
        <v>166</v>
      </c>
      <c r="K110" s="35">
        <f>K113</f>
        <v>129.57999999999998</v>
      </c>
      <c r="L110" s="35">
        <f>L113</f>
        <v>92.05</v>
      </c>
    </row>
    <row r="111" spans="1:12" ht="15.75">
      <c r="A111" s="70" t="s">
        <v>100</v>
      </c>
      <c r="B111" s="7">
        <v>89</v>
      </c>
      <c r="C111" s="7">
        <v>1</v>
      </c>
      <c r="D111" s="7" t="s">
        <v>37</v>
      </c>
      <c r="E111" s="7" t="s">
        <v>60</v>
      </c>
      <c r="F111" s="7" t="s">
        <v>102</v>
      </c>
      <c r="G111" s="7"/>
      <c r="H111" s="7"/>
      <c r="I111" s="7"/>
      <c r="J111" s="35">
        <f>J112</f>
        <v>166</v>
      </c>
      <c r="K111" s="35">
        <f t="shared" ref="K111:L111" si="33">K112</f>
        <v>129.57999999999998</v>
      </c>
      <c r="L111" s="35">
        <f t="shared" si="33"/>
        <v>92.05</v>
      </c>
    </row>
    <row r="112" spans="1:12" ht="15.75">
      <c r="A112" s="70" t="s">
        <v>101</v>
      </c>
      <c r="B112" s="7">
        <v>89</v>
      </c>
      <c r="C112" s="7">
        <v>1</v>
      </c>
      <c r="D112" s="7" t="s">
        <v>37</v>
      </c>
      <c r="E112" s="7" t="s">
        <v>60</v>
      </c>
      <c r="F112" s="7" t="s">
        <v>103</v>
      </c>
      <c r="G112" s="7"/>
      <c r="H112" s="7"/>
      <c r="I112" s="7"/>
      <c r="J112" s="35">
        <f>J113</f>
        <v>166</v>
      </c>
      <c r="K112" s="35">
        <f t="shared" ref="K112:L112" si="34">K113</f>
        <v>129.57999999999998</v>
      </c>
      <c r="L112" s="35">
        <f t="shared" si="34"/>
        <v>92.05</v>
      </c>
    </row>
    <row r="113" spans="1:12" ht="15.75">
      <c r="A113" s="116" t="s">
        <v>58</v>
      </c>
      <c r="B113" s="7">
        <v>89</v>
      </c>
      <c r="C113" s="7">
        <v>1</v>
      </c>
      <c r="D113" s="7" t="s">
        <v>37</v>
      </c>
      <c r="E113" s="7" t="s">
        <v>60</v>
      </c>
      <c r="F113" s="7" t="s">
        <v>103</v>
      </c>
      <c r="G113" s="7" t="s">
        <v>31</v>
      </c>
      <c r="H113" s="7"/>
      <c r="I113" s="7"/>
      <c r="J113" s="35">
        <f>J114</f>
        <v>166</v>
      </c>
      <c r="K113" s="35">
        <f t="shared" ref="K113:L114" si="35">K114</f>
        <v>129.57999999999998</v>
      </c>
      <c r="L113" s="35">
        <f t="shared" si="35"/>
        <v>92.05</v>
      </c>
    </row>
    <row r="114" spans="1:12" ht="15.75">
      <c r="A114" s="116" t="s">
        <v>27</v>
      </c>
      <c r="B114" s="7">
        <v>89</v>
      </c>
      <c r="C114" s="7">
        <v>1</v>
      </c>
      <c r="D114" s="7" t="s">
        <v>37</v>
      </c>
      <c r="E114" s="7" t="s">
        <v>60</v>
      </c>
      <c r="F114" s="7" t="s">
        <v>103</v>
      </c>
      <c r="G114" s="7" t="s">
        <v>31</v>
      </c>
      <c r="H114" s="7" t="s">
        <v>17</v>
      </c>
      <c r="I114" s="7"/>
      <c r="J114" s="35">
        <f>J115</f>
        <v>166</v>
      </c>
      <c r="K114" s="35">
        <f t="shared" si="35"/>
        <v>129.57999999999998</v>
      </c>
      <c r="L114" s="35">
        <f t="shared" si="35"/>
        <v>92.05</v>
      </c>
    </row>
    <row r="115" spans="1:12" ht="37.9" customHeight="1">
      <c r="A115" s="118" t="s">
        <v>73</v>
      </c>
      <c r="B115" s="83">
        <v>89</v>
      </c>
      <c r="C115" s="83">
        <v>1</v>
      </c>
      <c r="D115" s="83" t="s">
        <v>37</v>
      </c>
      <c r="E115" s="83" t="s">
        <v>60</v>
      </c>
      <c r="F115" s="83" t="s">
        <v>103</v>
      </c>
      <c r="G115" s="83" t="s">
        <v>31</v>
      </c>
      <c r="H115" s="83" t="s">
        <v>17</v>
      </c>
      <c r="I115" s="83" t="s">
        <v>93</v>
      </c>
      <c r="J115" s="88">
        <f>'Прил 2'!J117</f>
        <v>166</v>
      </c>
      <c r="K115" s="88">
        <f>'Прил 2'!K117</f>
        <v>129.57999999999998</v>
      </c>
      <c r="L115" s="88">
        <f>'Прил 2'!L117</f>
        <v>92.05</v>
      </c>
    </row>
    <row r="116" spans="1:12" ht="52.9" customHeight="1">
      <c r="A116" s="73" t="s">
        <v>114</v>
      </c>
      <c r="B116" s="6">
        <v>89</v>
      </c>
      <c r="C116" s="7" t="s">
        <v>24</v>
      </c>
      <c r="D116" s="7" t="s">
        <v>37</v>
      </c>
      <c r="E116" s="7" t="s">
        <v>46</v>
      </c>
      <c r="F116" s="7"/>
      <c r="G116" s="7"/>
      <c r="H116" s="7"/>
      <c r="I116" s="7"/>
      <c r="J116" s="35">
        <f>J122+J117</f>
        <v>37.713000000000001</v>
      </c>
      <c r="K116" s="35">
        <f>K124</f>
        <v>5</v>
      </c>
      <c r="L116" s="35">
        <f>L124</f>
        <v>5</v>
      </c>
    </row>
    <row r="117" spans="1:12" ht="39" customHeight="1">
      <c r="A117" s="73" t="s">
        <v>105</v>
      </c>
      <c r="B117" s="90" t="s">
        <v>48</v>
      </c>
      <c r="C117" s="7" t="s">
        <v>24</v>
      </c>
      <c r="D117" s="7" t="s">
        <v>37</v>
      </c>
      <c r="E117" s="85" t="s">
        <v>46</v>
      </c>
      <c r="F117" s="7" t="s">
        <v>106</v>
      </c>
      <c r="G117" s="170"/>
      <c r="H117" s="83"/>
      <c r="I117" s="143"/>
      <c r="J117" s="35">
        <f>J118</f>
        <v>37.713000000000001</v>
      </c>
      <c r="K117" s="35">
        <f t="shared" ref="K117:L120" si="36">K118</f>
        <v>0</v>
      </c>
      <c r="L117" s="35">
        <f t="shared" si="36"/>
        <v>0</v>
      </c>
    </row>
    <row r="118" spans="1:12" ht="24.75" customHeight="1">
      <c r="A118" s="73" t="s">
        <v>42</v>
      </c>
      <c r="B118" s="90" t="s">
        <v>48</v>
      </c>
      <c r="C118" s="7" t="s">
        <v>24</v>
      </c>
      <c r="D118" s="7" t="s">
        <v>37</v>
      </c>
      <c r="E118" s="85" t="s">
        <v>46</v>
      </c>
      <c r="F118" s="7" t="s">
        <v>107</v>
      </c>
      <c r="G118" s="170"/>
      <c r="H118" s="83"/>
      <c r="I118" s="143"/>
      <c r="J118" s="35">
        <f>J119</f>
        <v>37.713000000000001</v>
      </c>
      <c r="K118" s="35">
        <f t="shared" si="36"/>
        <v>0</v>
      </c>
      <c r="L118" s="35">
        <f t="shared" si="36"/>
        <v>0</v>
      </c>
    </row>
    <row r="119" spans="1:12" ht="28.5" customHeight="1">
      <c r="A119" s="221" t="s">
        <v>197</v>
      </c>
      <c r="B119" s="90" t="s">
        <v>48</v>
      </c>
      <c r="C119" s="7" t="s">
        <v>24</v>
      </c>
      <c r="D119" s="7" t="s">
        <v>37</v>
      </c>
      <c r="E119" s="85" t="s">
        <v>46</v>
      </c>
      <c r="F119" s="7" t="s">
        <v>107</v>
      </c>
      <c r="G119" s="168" t="s">
        <v>29</v>
      </c>
      <c r="H119" s="7"/>
      <c r="I119" s="143"/>
      <c r="J119" s="35">
        <f>J120</f>
        <v>37.713000000000001</v>
      </c>
      <c r="K119" s="35">
        <f t="shared" si="36"/>
        <v>0</v>
      </c>
      <c r="L119" s="35">
        <f t="shared" si="36"/>
        <v>0</v>
      </c>
    </row>
    <row r="120" spans="1:12" ht="41.25" customHeight="1">
      <c r="A120" s="221" t="s">
        <v>242</v>
      </c>
      <c r="B120" s="90" t="s">
        <v>48</v>
      </c>
      <c r="C120" s="7" t="s">
        <v>24</v>
      </c>
      <c r="D120" s="7" t="s">
        <v>37</v>
      </c>
      <c r="E120" s="85" t="s">
        <v>46</v>
      </c>
      <c r="F120" s="7" t="s">
        <v>107</v>
      </c>
      <c r="G120" s="168" t="s">
        <v>29</v>
      </c>
      <c r="H120" s="7" t="s">
        <v>31</v>
      </c>
      <c r="I120" s="143"/>
      <c r="J120" s="35">
        <f>J121</f>
        <v>37.713000000000001</v>
      </c>
      <c r="K120" s="35">
        <f t="shared" si="36"/>
        <v>0</v>
      </c>
      <c r="L120" s="35">
        <f t="shared" si="36"/>
        <v>0</v>
      </c>
    </row>
    <row r="121" spans="1:12" ht="28.5" customHeight="1">
      <c r="A121" s="118" t="s">
        <v>73</v>
      </c>
      <c r="B121" s="222">
        <v>89</v>
      </c>
      <c r="C121" s="142" t="s">
        <v>24</v>
      </c>
      <c r="D121" s="83" t="s">
        <v>37</v>
      </c>
      <c r="E121" s="84" t="s">
        <v>46</v>
      </c>
      <c r="F121" s="83" t="s">
        <v>107</v>
      </c>
      <c r="G121" s="170" t="s">
        <v>29</v>
      </c>
      <c r="H121" s="83" t="s">
        <v>31</v>
      </c>
      <c r="I121" s="143">
        <v>918</v>
      </c>
      <c r="J121" s="88">
        <f>'Прил 2'!J80</f>
        <v>37.713000000000001</v>
      </c>
      <c r="K121" s="88">
        <f>'Прил 2'!K80</f>
        <v>0</v>
      </c>
      <c r="L121" s="88">
        <f>'Прил 2'!L80</f>
        <v>0</v>
      </c>
    </row>
    <row r="122" spans="1:12" ht="21.6" customHeight="1">
      <c r="A122" s="78" t="s">
        <v>112</v>
      </c>
      <c r="B122" s="6" t="s">
        <v>48</v>
      </c>
      <c r="C122" s="7" t="s">
        <v>24</v>
      </c>
      <c r="D122" s="7" t="s">
        <v>37</v>
      </c>
      <c r="E122" s="7" t="s">
        <v>46</v>
      </c>
      <c r="F122" s="7" t="s">
        <v>113</v>
      </c>
      <c r="G122" s="7"/>
      <c r="H122" s="7"/>
      <c r="I122" s="7"/>
      <c r="J122" s="35">
        <f>J123</f>
        <v>0</v>
      </c>
      <c r="K122" s="35">
        <f t="shared" ref="K122:L122" si="37">K123</f>
        <v>5</v>
      </c>
      <c r="L122" s="35">
        <f t="shared" si="37"/>
        <v>5</v>
      </c>
    </row>
    <row r="123" spans="1:12" ht="22.15" customHeight="1">
      <c r="A123" s="73" t="s">
        <v>47</v>
      </c>
      <c r="B123" s="6" t="s">
        <v>48</v>
      </c>
      <c r="C123" s="7" t="s">
        <v>24</v>
      </c>
      <c r="D123" s="7" t="s">
        <v>37</v>
      </c>
      <c r="E123" s="7" t="s">
        <v>46</v>
      </c>
      <c r="F123" s="7" t="s">
        <v>49</v>
      </c>
      <c r="G123" s="7"/>
      <c r="H123" s="7"/>
      <c r="I123" s="7"/>
      <c r="J123" s="35">
        <f>J124</f>
        <v>0</v>
      </c>
      <c r="K123" s="35">
        <f t="shared" ref="K123:L123" si="38">K124</f>
        <v>5</v>
      </c>
      <c r="L123" s="35">
        <f t="shared" si="38"/>
        <v>5</v>
      </c>
    </row>
    <row r="124" spans="1:12" ht="15.75">
      <c r="A124" s="116" t="s">
        <v>16</v>
      </c>
      <c r="B124" s="6" t="s">
        <v>48</v>
      </c>
      <c r="C124" s="7" t="s">
        <v>24</v>
      </c>
      <c r="D124" s="7" t="s">
        <v>37</v>
      </c>
      <c r="E124" s="7" t="s">
        <v>46</v>
      </c>
      <c r="F124" s="7" t="s">
        <v>49</v>
      </c>
      <c r="G124" s="7" t="s">
        <v>17</v>
      </c>
      <c r="H124" s="7"/>
      <c r="I124" s="7"/>
      <c r="J124" s="35">
        <f>J125</f>
        <v>0</v>
      </c>
      <c r="K124" s="35">
        <f t="shared" ref="K124:L125" si="39">K125</f>
        <v>5</v>
      </c>
      <c r="L124" s="35">
        <f t="shared" si="39"/>
        <v>5</v>
      </c>
    </row>
    <row r="125" spans="1:12" ht="15.75">
      <c r="A125" s="116" t="s">
        <v>66</v>
      </c>
      <c r="B125" s="6" t="s">
        <v>48</v>
      </c>
      <c r="C125" s="7" t="s">
        <v>24</v>
      </c>
      <c r="D125" s="7" t="s">
        <v>37</v>
      </c>
      <c r="E125" s="7" t="s">
        <v>46</v>
      </c>
      <c r="F125" s="7" t="s">
        <v>49</v>
      </c>
      <c r="G125" s="7" t="s">
        <v>17</v>
      </c>
      <c r="H125" s="7" t="s">
        <v>45</v>
      </c>
      <c r="I125" s="7"/>
      <c r="J125" s="35">
        <f>J126</f>
        <v>0</v>
      </c>
      <c r="K125" s="35">
        <f t="shared" si="39"/>
        <v>5</v>
      </c>
      <c r="L125" s="35">
        <f t="shared" si="39"/>
        <v>5</v>
      </c>
    </row>
    <row r="126" spans="1:12" ht="31.5">
      <c r="A126" s="118" t="s">
        <v>73</v>
      </c>
      <c r="B126" s="87">
        <v>89</v>
      </c>
      <c r="C126" s="142" t="s">
        <v>24</v>
      </c>
      <c r="D126" s="83" t="s">
        <v>37</v>
      </c>
      <c r="E126" s="83" t="s">
        <v>46</v>
      </c>
      <c r="F126" s="83" t="s">
        <v>49</v>
      </c>
      <c r="G126" s="83" t="s">
        <v>17</v>
      </c>
      <c r="H126" s="83" t="s">
        <v>45</v>
      </c>
      <c r="I126" s="143">
        <v>918</v>
      </c>
      <c r="J126" s="88">
        <f>'Прил 2'!J45</f>
        <v>0</v>
      </c>
      <c r="K126" s="88">
        <f>'Прил 2'!K45</f>
        <v>5</v>
      </c>
      <c r="L126" s="88">
        <f>'Прил 2'!L45</f>
        <v>5</v>
      </c>
    </row>
    <row r="127" spans="1:12" ht="15.75">
      <c r="A127" s="116" t="s">
        <v>62</v>
      </c>
      <c r="B127" s="7">
        <v>89</v>
      </c>
      <c r="C127" s="7">
        <v>1</v>
      </c>
      <c r="D127" s="7" t="s">
        <v>37</v>
      </c>
      <c r="E127" s="7">
        <v>41240</v>
      </c>
      <c r="F127" s="7"/>
      <c r="G127" s="7"/>
      <c r="H127" s="7"/>
      <c r="I127" s="7"/>
      <c r="J127" s="35">
        <f>J130</f>
        <v>2.2999999999999998</v>
      </c>
      <c r="K127" s="35">
        <f>K130</f>
        <v>2.2999999999999998</v>
      </c>
      <c r="L127" s="35">
        <f>L130</f>
        <v>2.2999999999999998</v>
      </c>
    </row>
    <row r="128" spans="1:12" ht="15.75">
      <c r="A128" s="73" t="s">
        <v>97</v>
      </c>
      <c r="B128" s="7">
        <v>89</v>
      </c>
      <c r="C128" s="7">
        <v>1</v>
      </c>
      <c r="D128" s="7" t="s">
        <v>37</v>
      </c>
      <c r="E128" s="7" t="s">
        <v>67</v>
      </c>
      <c r="F128" s="7" t="s">
        <v>98</v>
      </c>
      <c r="G128" s="7"/>
      <c r="H128" s="7"/>
      <c r="I128" s="7"/>
      <c r="J128" s="35">
        <f>J129</f>
        <v>2.2999999999999998</v>
      </c>
      <c r="K128" s="35">
        <f t="shared" ref="K128:L128" si="40">K129</f>
        <v>2.2999999999999998</v>
      </c>
      <c r="L128" s="35">
        <f t="shared" si="40"/>
        <v>2.2999999999999998</v>
      </c>
    </row>
    <row r="129" spans="1:12" ht="15.75">
      <c r="A129" s="78" t="s">
        <v>63</v>
      </c>
      <c r="B129" s="7">
        <v>89</v>
      </c>
      <c r="C129" s="7">
        <v>1</v>
      </c>
      <c r="D129" s="7" t="s">
        <v>37</v>
      </c>
      <c r="E129" s="7" t="s">
        <v>67</v>
      </c>
      <c r="F129" s="7" t="s">
        <v>162</v>
      </c>
      <c r="G129" s="7"/>
      <c r="H129" s="7"/>
      <c r="I129" s="7"/>
      <c r="J129" s="35">
        <f>J130</f>
        <v>2.2999999999999998</v>
      </c>
      <c r="K129" s="35">
        <f t="shared" ref="K129:L129" si="41">K130</f>
        <v>2.2999999999999998</v>
      </c>
      <c r="L129" s="35">
        <f t="shared" si="41"/>
        <v>2.2999999999999998</v>
      </c>
    </row>
    <row r="130" spans="1:12" ht="15.75">
      <c r="A130" s="116" t="s">
        <v>19</v>
      </c>
      <c r="B130" s="7">
        <v>89</v>
      </c>
      <c r="C130" s="7">
        <v>1</v>
      </c>
      <c r="D130" s="7" t="s">
        <v>37</v>
      </c>
      <c r="E130" s="7" t="s">
        <v>67</v>
      </c>
      <c r="F130" s="7" t="s">
        <v>162</v>
      </c>
      <c r="G130" s="7" t="s">
        <v>32</v>
      </c>
      <c r="H130" s="7"/>
      <c r="I130" s="7"/>
      <c r="J130" s="35">
        <f>J131</f>
        <v>2.2999999999999998</v>
      </c>
      <c r="K130" s="35">
        <f t="shared" ref="K130:L131" si="42">K131</f>
        <v>2.2999999999999998</v>
      </c>
      <c r="L130" s="35">
        <f t="shared" si="42"/>
        <v>2.2999999999999998</v>
      </c>
    </row>
    <row r="131" spans="1:12" ht="22.5" customHeight="1">
      <c r="A131" s="116" t="s">
        <v>61</v>
      </c>
      <c r="B131" s="7">
        <v>89</v>
      </c>
      <c r="C131" s="7">
        <v>1</v>
      </c>
      <c r="D131" s="7" t="s">
        <v>37</v>
      </c>
      <c r="E131" s="7" t="s">
        <v>67</v>
      </c>
      <c r="F131" s="7" t="s">
        <v>162</v>
      </c>
      <c r="G131" s="7" t="s">
        <v>32</v>
      </c>
      <c r="H131" s="7" t="s">
        <v>17</v>
      </c>
      <c r="I131" s="7"/>
      <c r="J131" s="35">
        <f>J132</f>
        <v>2.2999999999999998</v>
      </c>
      <c r="K131" s="35">
        <f t="shared" si="42"/>
        <v>2.2999999999999998</v>
      </c>
      <c r="L131" s="35">
        <f t="shared" si="42"/>
        <v>2.2999999999999998</v>
      </c>
    </row>
    <row r="132" spans="1:12" ht="31.5">
      <c r="A132" s="118" t="s">
        <v>73</v>
      </c>
      <c r="B132" s="83">
        <v>89</v>
      </c>
      <c r="C132" s="83">
        <v>1</v>
      </c>
      <c r="D132" s="83" t="s">
        <v>37</v>
      </c>
      <c r="E132" s="83" t="s">
        <v>67</v>
      </c>
      <c r="F132" s="83" t="s">
        <v>162</v>
      </c>
      <c r="G132" s="83" t="s">
        <v>32</v>
      </c>
      <c r="H132" s="83" t="s">
        <v>17</v>
      </c>
      <c r="I132" s="83" t="s">
        <v>93</v>
      </c>
      <c r="J132" s="88">
        <f>'Прил 2'!J124</f>
        <v>2.2999999999999998</v>
      </c>
      <c r="K132" s="88">
        <f>'Прил 2'!K124</f>
        <v>2.2999999999999998</v>
      </c>
      <c r="L132" s="88">
        <f>'Прил 2'!L124</f>
        <v>2.2999999999999998</v>
      </c>
    </row>
    <row r="133" spans="1:12" ht="15.75">
      <c r="A133" s="78" t="s">
        <v>212</v>
      </c>
      <c r="B133" s="6">
        <v>89</v>
      </c>
      <c r="C133" s="7" t="s">
        <v>24</v>
      </c>
      <c r="D133" s="7" t="s">
        <v>37</v>
      </c>
      <c r="E133" s="7" t="s">
        <v>164</v>
      </c>
      <c r="F133" s="7"/>
      <c r="G133" s="7"/>
      <c r="H133" s="7"/>
      <c r="I133" s="7"/>
      <c r="J133" s="35">
        <f t="shared" ref="J133:L134" si="43">J134</f>
        <v>0</v>
      </c>
      <c r="K133" s="35">
        <f t="shared" si="43"/>
        <v>36.42</v>
      </c>
      <c r="L133" s="35">
        <f t="shared" si="43"/>
        <v>73.95</v>
      </c>
    </row>
    <row r="134" spans="1:12" ht="15.75">
      <c r="A134" s="78" t="s">
        <v>112</v>
      </c>
      <c r="B134" s="119">
        <v>89</v>
      </c>
      <c r="C134" s="7" t="s">
        <v>24</v>
      </c>
      <c r="D134" s="7" t="s">
        <v>37</v>
      </c>
      <c r="E134" s="7" t="s">
        <v>164</v>
      </c>
      <c r="F134" s="7" t="s">
        <v>113</v>
      </c>
      <c r="G134" s="7"/>
      <c r="H134" s="7"/>
      <c r="I134" s="7"/>
      <c r="J134" s="35">
        <f t="shared" si="43"/>
        <v>0</v>
      </c>
      <c r="K134" s="35">
        <f t="shared" si="43"/>
        <v>36.42</v>
      </c>
      <c r="L134" s="35">
        <f t="shared" si="43"/>
        <v>73.95</v>
      </c>
    </row>
    <row r="135" spans="1:12" ht="15.75">
      <c r="A135" s="78" t="s">
        <v>47</v>
      </c>
      <c r="B135" s="119">
        <v>89</v>
      </c>
      <c r="C135" s="7" t="s">
        <v>24</v>
      </c>
      <c r="D135" s="7" t="s">
        <v>37</v>
      </c>
      <c r="E135" s="7" t="s">
        <v>164</v>
      </c>
      <c r="F135" s="7" t="s">
        <v>49</v>
      </c>
      <c r="G135" s="7"/>
      <c r="H135" s="7"/>
      <c r="I135" s="7"/>
      <c r="J135" s="35">
        <f>'Прил 2'!J127</f>
        <v>0</v>
      </c>
      <c r="K135" s="35">
        <f t="shared" ref="K135:L137" si="44">K136</f>
        <v>36.42</v>
      </c>
      <c r="L135" s="35">
        <f t="shared" si="44"/>
        <v>73.95</v>
      </c>
    </row>
    <row r="136" spans="1:12" ht="15.75">
      <c r="A136" s="78" t="s">
        <v>212</v>
      </c>
      <c r="B136" s="119">
        <v>89</v>
      </c>
      <c r="C136" s="7" t="s">
        <v>24</v>
      </c>
      <c r="D136" s="7" t="s">
        <v>37</v>
      </c>
      <c r="E136" s="7" t="s">
        <v>164</v>
      </c>
      <c r="F136" s="7" t="s">
        <v>49</v>
      </c>
      <c r="G136" s="7" t="s">
        <v>163</v>
      </c>
      <c r="H136" s="7"/>
      <c r="I136" s="7"/>
      <c r="J136" s="35">
        <f>J137</f>
        <v>0</v>
      </c>
      <c r="K136" s="35">
        <f t="shared" si="44"/>
        <v>36.42</v>
      </c>
      <c r="L136" s="35">
        <f t="shared" si="44"/>
        <v>73.95</v>
      </c>
    </row>
    <row r="137" spans="1:12" ht="15.75">
      <c r="A137" s="78" t="s">
        <v>212</v>
      </c>
      <c r="B137" s="119">
        <v>89</v>
      </c>
      <c r="C137" s="7" t="s">
        <v>24</v>
      </c>
      <c r="D137" s="7" t="s">
        <v>37</v>
      </c>
      <c r="E137" s="7" t="s">
        <v>164</v>
      </c>
      <c r="F137" s="7" t="s">
        <v>49</v>
      </c>
      <c r="G137" s="7" t="s">
        <v>163</v>
      </c>
      <c r="H137" s="7" t="s">
        <v>163</v>
      </c>
      <c r="I137" s="7"/>
      <c r="J137" s="35">
        <f>J138</f>
        <v>0</v>
      </c>
      <c r="K137" s="35">
        <f t="shared" si="44"/>
        <v>36.42</v>
      </c>
      <c r="L137" s="35">
        <f t="shared" si="44"/>
        <v>73.95</v>
      </c>
    </row>
    <row r="138" spans="1:12" ht="30.75" customHeight="1">
      <c r="A138" s="118" t="s">
        <v>73</v>
      </c>
      <c r="B138" s="87">
        <v>89</v>
      </c>
      <c r="C138" s="83" t="s">
        <v>24</v>
      </c>
      <c r="D138" s="83" t="s">
        <v>37</v>
      </c>
      <c r="E138" s="83" t="s">
        <v>164</v>
      </c>
      <c r="F138" s="83" t="s">
        <v>49</v>
      </c>
      <c r="G138" s="83" t="s">
        <v>163</v>
      </c>
      <c r="H138" s="83" t="s">
        <v>163</v>
      </c>
      <c r="I138" s="83" t="s">
        <v>93</v>
      </c>
      <c r="J138" s="88">
        <f>'Прил 2'!J131</f>
        <v>0</v>
      </c>
      <c r="K138" s="88">
        <f>'Прил 2'!K131</f>
        <v>36.42</v>
      </c>
      <c r="L138" s="88">
        <f>'Прил 2'!L131</f>
        <v>73.95</v>
      </c>
    </row>
    <row r="139" spans="1:12" ht="30.75" customHeight="1">
      <c r="A139" s="10" t="s">
        <v>245</v>
      </c>
      <c r="B139" s="6">
        <v>89</v>
      </c>
      <c r="C139" s="6">
        <v>1</v>
      </c>
      <c r="D139" s="6" t="s">
        <v>37</v>
      </c>
      <c r="E139" s="6" t="s">
        <v>246</v>
      </c>
      <c r="F139" s="6"/>
      <c r="G139" s="7"/>
      <c r="H139" s="7"/>
      <c r="I139" s="7"/>
      <c r="J139" s="35">
        <f>J140</f>
        <v>590</v>
      </c>
      <c r="K139" s="35">
        <f t="shared" ref="K139:L143" si="45">K140</f>
        <v>0</v>
      </c>
      <c r="L139" s="35">
        <f t="shared" si="45"/>
        <v>0</v>
      </c>
    </row>
    <row r="140" spans="1:12" ht="30.75" customHeight="1">
      <c r="A140" s="73" t="s">
        <v>105</v>
      </c>
      <c r="B140" s="6">
        <v>89</v>
      </c>
      <c r="C140" s="6">
        <v>1</v>
      </c>
      <c r="D140" s="6" t="s">
        <v>37</v>
      </c>
      <c r="E140" s="6" t="s">
        <v>246</v>
      </c>
      <c r="F140" s="6" t="s">
        <v>106</v>
      </c>
      <c r="G140" s="7"/>
      <c r="H140" s="7"/>
      <c r="I140" s="7"/>
      <c r="J140" s="35">
        <f>J141</f>
        <v>590</v>
      </c>
      <c r="K140" s="35">
        <f t="shared" si="45"/>
        <v>0</v>
      </c>
      <c r="L140" s="35">
        <f t="shared" si="45"/>
        <v>0</v>
      </c>
    </row>
    <row r="141" spans="1:12" ht="16.5" customHeight="1">
      <c r="A141" s="73" t="s">
        <v>42</v>
      </c>
      <c r="B141" s="6">
        <v>89</v>
      </c>
      <c r="C141" s="6">
        <v>1</v>
      </c>
      <c r="D141" s="6" t="s">
        <v>37</v>
      </c>
      <c r="E141" s="6" t="s">
        <v>246</v>
      </c>
      <c r="F141" s="6" t="s">
        <v>107</v>
      </c>
      <c r="G141" s="7"/>
      <c r="H141" s="7"/>
      <c r="I141" s="7"/>
      <c r="J141" s="35">
        <f>J142</f>
        <v>590</v>
      </c>
      <c r="K141" s="35">
        <f t="shared" si="45"/>
        <v>0</v>
      </c>
      <c r="L141" s="35">
        <f t="shared" si="45"/>
        <v>0</v>
      </c>
    </row>
    <row r="142" spans="1:12" ht="21.75" customHeight="1">
      <c r="A142" s="116" t="s">
        <v>21</v>
      </c>
      <c r="B142" s="6">
        <v>89</v>
      </c>
      <c r="C142" s="6">
        <v>1</v>
      </c>
      <c r="D142" s="6" t="s">
        <v>37</v>
      </c>
      <c r="E142" s="6" t="s">
        <v>246</v>
      </c>
      <c r="F142" s="6" t="s">
        <v>107</v>
      </c>
      <c r="G142" s="7" t="s">
        <v>20</v>
      </c>
      <c r="H142" s="7"/>
      <c r="I142" s="7"/>
      <c r="J142" s="35">
        <f>J143</f>
        <v>590</v>
      </c>
      <c r="K142" s="35">
        <f t="shared" si="45"/>
        <v>0</v>
      </c>
      <c r="L142" s="35">
        <f t="shared" si="45"/>
        <v>0</v>
      </c>
    </row>
    <row r="143" spans="1:12" ht="21.75" customHeight="1">
      <c r="A143" s="116" t="s">
        <v>55</v>
      </c>
      <c r="B143" s="6">
        <v>89</v>
      </c>
      <c r="C143" s="6">
        <v>1</v>
      </c>
      <c r="D143" s="6" t="s">
        <v>37</v>
      </c>
      <c r="E143" s="6" t="s">
        <v>246</v>
      </c>
      <c r="F143" s="6" t="s">
        <v>107</v>
      </c>
      <c r="G143" s="7" t="s">
        <v>20</v>
      </c>
      <c r="H143" s="7" t="s">
        <v>28</v>
      </c>
      <c r="I143" s="7"/>
      <c r="J143" s="35">
        <f>J144</f>
        <v>590</v>
      </c>
      <c r="K143" s="35">
        <f t="shared" si="45"/>
        <v>0</v>
      </c>
      <c r="L143" s="35">
        <f t="shared" si="45"/>
        <v>0</v>
      </c>
    </row>
    <row r="144" spans="1:12" ht="30.75" customHeight="1">
      <c r="A144" s="118" t="s">
        <v>73</v>
      </c>
      <c r="B144" s="66">
        <v>89</v>
      </c>
      <c r="C144" s="66">
        <v>1</v>
      </c>
      <c r="D144" s="66" t="s">
        <v>37</v>
      </c>
      <c r="E144" s="66" t="s">
        <v>246</v>
      </c>
      <c r="F144" s="66" t="s">
        <v>107</v>
      </c>
      <c r="G144" s="83" t="s">
        <v>20</v>
      </c>
      <c r="H144" s="83" t="s">
        <v>28</v>
      </c>
      <c r="I144" s="83" t="s">
        <v>93</v>
      </c>
      <c r="J144" s="88">
        <f>'Прил 2'!J93</f>
        <v>590</v>
      </c>
      <c r="K144" s="88">
        <f>'Прил 2'!K93</f>
        <v>0</v>
      </c>
      <c r="L144" s="88">
        <f>'Прил 2'!L93</f>
        <v>0</v>
      </c>
    </row>
    <row r="145" spans="1:12" ht="51.75" customHeight="1">
      <c r="A145" s="91" t="s">
        <v>170</v>
      </c>
      <c r="B145" s="119">
        <v>89</v>
      </c>
      <c r="C145" s="115" t="s">
        <v>24</v>
      </c>
      <c r="D145" s="7" t="s">
        <v>37</v>
      </c>
      <c r="E145" s="7" t="s">
        <v>52</v>
      </c>
      <c r="F145" s="7"/>
      <c r="G145" s="7"/>
      <c r="H145" s="7"/>
      <c r="I145" s="11"/>
      <c r="J145" s="35">
        <f>J148+J151</f>
        <v>217.4</v>
      </c>
      <c r="K145" s="35">
        <f t="shared" ref="K145:L145" si="46">K148+K151</f>
        <v>243.8</v>
      </c>
      <c r="L145" s="35">
        <f t="shared" si="46"/>
        <v>311.2</v>
      </c>
    </row>
    <row r="146" spans="1:12" ht="66.75" customHeight="1">
      <c r="A146" s="74" t="s">
        <v>108</v>
      </c>
      <c r="B146" s="119">
        <v>89</v>
      </c>
      <c r="C146" s="115" t="s">
        <v>24</v>
      </c>
      <c r="D146" s="7" t="s">
        <v>37</v>
      </c>
      <c r="E146" s="7" t="s">
        <v>52</v>
      </c>
      <c r="F146" s="7" t="s">
        <v>110</v>
      </c>
      <c r="G146" s="7"/>
      <c r="H146" s="7"/>
      <c r="I146" s="11"/>
      <c r="J146" s="35">
        <f>J147</f>
        <v>205.4</v>
      </c>
      <c r="K146" s="35">
        <f t="shared" ref="K146:L146" si="47">K147</f>
        <v>231.8</v>
      </c>
      <c r="L146" s="35">
        <f t="shared" si="47"/>
        <v>299.2</v>
      </c>
    </row>
    <row r="147" spans="1:12" ht="33" customHeight="1">
      <c r="A147" s="74" t="s">
        <v>109</v>
      </c>
      <c r="B147" s="119">
        <v>89</v>
      </c>
      <c r="C147" s="115" t="s">
        <v>24</v>
      </c>
      <c r="D147" s="7" t="s">
        <v>37</v>
      </c>
      <c r="E147" s="7" t="s">
        <v>52</v>
      </c>
      <c r="F147" s="7" t="s">
        <v>111</v>
      </c>
      <c r="G147" s="7"/>
      <c r="H147" s="7"/>
      <c r="I147" s="11"/>
      <c r="J147" s="35">
        <f>J148</f>
        <v>205.4</v>
      </c>
      <c r="K147" s="35">
        <f t="shared" ref="K147:L147" si="48">K148</f>
        <v>231.8</v>
      </c>
      <c r="L147" s="35">
        <f t="shared" si="48"/>
        <v>299.2</v>
      </c>
    </row>
    <row r="148" spans="1:12" ht="22.5" customHeight="1">
      <c r="A148" s="116" t="s">
        <v>50</v>
      </c>
      <c r="B148" s="119">
        <v>89</v>
      </c>
      <c r="C148" s="115" t="s">
        <v>24</v>
      </c>
      <c r="D148" s="7" t="s">
        <v>37</v>
      </c>
      <c r="E148" s="7" t="s">
        <v>52</v>
      </c>
      <c r="F148" s="7" t="s">
        <v>111</v>
      </c>
      <c r="G148" s="7" t="s">
        <v>28</v>
      </c>
      <c r="H148" s="7"/>
      <c r="I148" s="11"/>
      <c r="J148" s="35">
        <f>J149</f>
        <v>205.4</v>
      </c>
      <c r="K148" s="35">
        <f t="shared" ref="K148:L149" si="49">K149</f>
        <v>231.8</v>
      </c>
      <c r="L148" s="35">
        <f t="shared" si="49"/>
        <v>299.2</v>
      </c>
    </row>
    <row r="149" spans="1:12" ht="19.5" customHeight="1">
      <c r="A149" s="116" t="s">
        <v>51</v>
      </c>
      <c r="B149" s="119">
        <v>89</v>
      </c>
      <c r="C149" s="115" t="s">
        <v>24</v>
      </c>
      <c r="D149" s="7" t="s">
        <v>37</v>
      </c>
      <c r="E149" s="7" t="s">
        <v>52</v>
      </c>
      <c r="F149" s="7" t="s">
        <v>111</v>
      </c>
      <c r="G149" s="7" t="s">
        <v>28</v>
      </c>
      <c r="H149" s="7" t="s">
        <v>29</v>
      </c>
      <c r="I149" s="11"/>
      <c r="J149" s="35">
        <f>J150</f>
        <v>205.4</v>
      </c>
      <c r="K149" s="35">
        <f t="shared" si="49"/>
        <v>231.8</v>
      </c>
      <c r="L149" s="35">
        <f t="shared" si="49"/>
        <v>299.2</v>
      </c>
    </row>
    <row r="150" spans="1:12" ht="40.5" customHeight="1">
      <c r="A150" s="118" t="s">
        <v>73</v>
      </c>
      <c r="B150" s="83">
        <v>89</v>
      </c>
      <c r="C150" s="83">
        <v>1</v>
      </c>
      <c r="D150" s="83" t="s">
        <v>37</v>
      </c>
      <c r="E150" s="83" t="s">
        <v>52</v>
      </c>
      <c r="F150" s="83" t="s">
        <v>111</v>
      </c>
      <c r="G150" s="83" t="s">
        <v>28</v>
      </c>
      <c r="H150" s="83" t="s">
        <v>29</v>
      </c>
      <c r="I150" s="83" t="s">
        <v>93</v>
      </c>
      <c r="J150" s="88">
        <f>'Прил 2'!J61</f>
        <v>205.4</v>
      </c>
      <c r="K150" s="88">
        <f>'Прил 2'!K61</f>
        <v>231.8</v>
      </c>
      <c r="L150" s="88">
        <f>'Прил 2'!L61</f>
        <v>299.2</v>
      </c>
    </row>
    <row r="151" spans="1:12" ht="63.75" customHeight="1">
      <c r="A151" s="74" t="s">
        <v>108</v>
      </c>
      <c r="B151" s="119">
        <v>89</v>
      </c>
      <c r="C151" s="115" t="s">
        <v>24</v>
      </c>
      <c r="D151" s="7" t="s">
        <v>37</v>
      </c>
      <c r="E151" s="7" t="s">
        <v>52</v>
      </c>
      <c r="F151" s="7" t="s">
        <v>106</v>
      </c>
      <c r="G151" s="7"/>
      <c r="H151" s="7"/>
      <c r="I151" s="11"/>
      <c r="J151" s="35">
        <f>J152</f>
        <v>12</v>
      </c>
      <c r="K151" s="35">
        <f t="shared" ref="K151:L154" si="50">K152</f>
        <v>12</v>
      </c>
      <c r="L151" s="35">
        <f t="shared" ref="L151:L152" si="51">L152</f>
        <v>12</v>
      </c>
    </row>
    <row r="152" spans="1:12" ht="34.5" customHeight="1">
      <c r="A152" s="74" t="s">
        <v>109</v>
      </c>
      <c r="B152" s="119">
        <v>89</v>
      </c>
      <c r="C152" s="115" t="s">
        <v>24</v>
      </c>
      <c r="D152" s="7" t="s">
        <v>37</v>
      </c>
      <c r="E152" s="7" t="s">
        <v>52</v>
      </c>
      <c r="F152" s="7" t="s">
        <v>107</v>
      </c>
      <c r="G152" s="7"/>
      <c r="H152" s="7"/>
      <c r="I152" s="11"/>
      <c r="J152" s="35">
        <f>J153</f>
        <v>12</v>
      </c>
      <c r="K152" s="35">
        <f t="shared" si="50"/>
        <v>12</v>
      </c>
      <c r="L152" s="35">
        <f t="shared" si="51"/>
        <v>12</v>
      </c>
    </row>
    <row r="153" spans="1:12" ht="18.75" customHeight="1">
      <c r="A153" s="116" t="s">
        <v>50</v>
      </c>
      <c r="B153" s="119">
        <v>89</v>
      </c>
      <c r="C153" s="115" t="s">
        <v>24</v>
      </c>
      <c r="D153" s="7" t="s">
        <v>37</v>
      </c>
      <c r="E153" s="7" t="s">
        <v>52</v>
      </c>
      <c r="F153" s="7" t="s">
        <v>107</v>
      </c>
      <c r="G153" s="7" t="s">
        <v>28</v>
      </c>
      <c r="H153" s="7"/>
      <c r="I153" s="11"/>
      <c r="J153" s="35">
        <f>J154</f>
        <v>12</v>
      </c>
      <c r="K153" s="35">
        <f t="shared" si="50"/>
        <v>12</v>
      </c>
      <c r="L153" s="35">
        <f t="shared" si="50"/>
        <v>12</v>
      </c>
    </row>
    <row r="154" spans="1:12" ht="21.75" customHeight="1">
      <c r="A154" s="116" t="s">
        <v>51</v>
      </c>
      <c r="B154" s="119">
        <v>89</v>
      </c>
      <c r="C154" s="115" t="s">
        <v>24</v>
      </c>
      <c r="D154" s="7" t="s">
        <v>37</v>
      </c>
      <c r="E154" s="7" t="s">
        <v>52</v>
      </c>
      <c r="F154" s="7" t="s">
        <v>107</v>
      </c>
      <c r="G154" s="7" t="s">
        <v>28</v>
      </c>
      <c r="H154" s="7" t="s">
        <v>29</v>
      </c>
      <c r="I154" s="11"/>
      <c r="J154" s="35">
        <f>J155</f>
        <v>12</v>
      </c>
      <c r="K154" s="35">
        <f t="shared" si="50"/>
        <v>12</v>
      </c>
      <c r="L154" s="35">
        <f t="shared" si="50"/>
        <v>12</v>
      </c>
    </row>
    <row r="155" spans="1:12" ht="78" hidden="1" customHeight="1">
      <c r="A155" s="118" t="s">
        <v>73</v>
      </c>
      <c r="B155" s="83">
        <v>89</v>
      </c>
      <c r="C155" s="83">
        <v>1</v>
      </c>
      <c r="D155" s="83" t="s">
        <v>37</v>
      </c>
      <c r="E155" s="83" t="s">
        <v>52</v>
      </c>
      <c r="F155" s="83" t="s">
        <v>107</v>
      </c>
      <c r="G155" s="83" t="s">
        <v>28</v>
      </c>
      <c r="H155" s="83" t="s">
        <v>29</v>
      </c>
      <c r="I155" s="83" t="s">
        <v>93</v>
      </c>
      <c r="J155" s="88">
        <f>'Прил 2'!J63</f>
        <v>12</v>
      </c>
      <c r="K155" s="88">
        <f>'Прил 2'!K63</f>
        <v>12</v>
      </c>
      <c r="L155" s="88">
        <f>'Прил 2'!L63</f>
        <v>12</v>
      </c>
    </row>
    <row r="156" spans="1:12" ht="85.15" customHeight="1">
      <c r="A156" s="116" t="s">
        <v>142</v>
      </c>
      <c r="B156" s="6">
        <v>89</v>
      </c>
      <c r="C156" s="7" t="s">
        <v>24</v>
      </c>
      <c r="D156" s="7" t="s">
        <v>37</v>
      </c>
      <c r="E156" s="7" t="s">
        <v>43</v>
      </c>
      <c r="F156" s="7"/>
      <c r="G156" s="7"/>
      <c r="H156" s="7"/>
      <c r="I156" s="7"/>
      <c r="J156" s="35">
        <f>J159</f>
        <v>0.6</v>
      </c>
      <c r="K156" s="35">
        <f>K159</f>
        <v>0.7</v>
      </c>
      <c r="L156" s="35">
        <f>L159</f>
        <v>0.7</v>
      </c>
    </row>
    <row r="157" spans="1:12" ht="35.450000000000003" customHeight="1">
      <c r="A157" s="73" t="s">
        <v>105</v>
      </c>
      <c r="B157" s="119">
        <v>89</v>
      </c>
      <c r="C157" s="7" t="s">
        <v>24</v>
      </c>
      <c r="D157" s="7" t="s">
        <v>37</v>
      </c>
      <c r="E157" s="7" t="s">
        <v>43</v>
      </c>
      <c r="F157" s="7" t="s">
        <v>106</v>
      </c>
      <c r="G157" s="7"/>
      <c r="H157" s="7"/>
      <c r="I157" s="7"/>
      <c r="J157" s="35">
        <f>J158</f>
        <v>0.6</v>
      </c>
      <c r="K157" s="35">
        <f t="shared" ref="K157:L157" si="52">K158</f>
        <v>0.7</v>
      </c>
      <c r="L157" s="35">
        <f t="shared" si="52"/>
        <v>0.7</v>
      </c>
    </row>
    <row r="158" spans="1:12" ht="22.15" customHeight="1">
      <c r="A158" s="73" t="s">
        <v>42</v>
      </c>
      <c r="B158" s="119">
        <v>89</v>
      </c>
      <c r="C158" s="7" t="s">
        <v>24</v>
      </c>
      <c r="D158" s="7" t="s">
        <v>37</v>
      </c>
      <c r="E158" s="7" t="s">
        <v>43</v>
      </c>
      <c r="F158" s="7" t="s">
        <v>107</v>
      </c>
      <c r="G158" s="7"/>
      <c r="H158" s="7"/>
      <c r="I158" s="7"/>
      <c r="J158" s="35">
        <f>J159</f>
        <v>0.6</v>
      </c>
      <c r="K158" s="35">
        <f t="shared" ref="K158:L158" si="53">K159</f>
        <v>0.7</v>
      </c>
      <c r="L158" s="35">
        <f t="shared" si="53"/>
        <v>0.7</v>
      </c>
    </row>
    <row r="159" spans="1:12" ht="15.75">
      <c r="A159" s="116" t="s">
        <v>16</v>
      </c>
      <c r="B159" s="119">
        <v>89</v>
      </c>
      <c r="C159" s="7" t="s">
        <v>24</v>
      </c>
      <c r="D159" s="7" t="s">
        <v>37</v>
      </c>
      <c r="E159" s="7" t="s">
        <v>43</v>
      </c>
      <c r="F159" s="7" t="s">
        <v>107</v>
      </c>
      <c r="G159" s="7" t="s">
        <v>17</v>
      </c>
      <c r="H159" s="7"/>
      <c r="I159" s="7"/>
      <c r="J159" s="35">
        <f>J160</f>
        <v>0.6</v>
      </c>
      <c r="K159" s="35">
        <f t="shared" ref="K159:L160" si="54">K160</f>
        <v>0.7</v>
      </c>
      <c r="L159" s="35">
        <f t="shared" si="54"/>
        <v>0.7</v>
      </c>
    </row>
    <row r="160" spans="1:12" ht="53.45" customHeight="1">
      <c r="A160" s="116" t="s">
        <v>65</v>
      </c>
      <c r="B160" s="119">
        <v>89</v>
      </c>
      <c r="C160" s="7" t="s">
        <v>24</v>
      </c>
      <c r="D160" s="7" t="s">
        <v>37</v>
      </c>
      <c r="E160" s="7" t="s">
        <v>43</v>
      </c>
      <c r="F160" s="7" t="s">
        <v>107</v>
      </c>
      <c r="G160" s="7" t="s">
        <v>17</v>
      </c>
      <c r="H160" s="7" t="s">
        <v>18</v>
      </c>
      <c r="I160" s="7"/>
      <c r="J160" s="35">
        <f>J161</f>
        <v>0.6</v>
      </c>
      <c r="K160" s="35">
        <f t="shared" si="54"/>
        <v>0.7</v>
      </c>
      <c r="L160" s="35">
        <f t="shared" si="54"/>
        <v>0.7</v>
      </c>
    </row>
    <row r="161" spans="1:12" ht="31.5">
      <c r="A161" s="118" t="s">
        <v>73</v>
      </c>
      <c r="B161" s="87">
        <v>89</v>
      </c>
      <c r="C161" s="83" t="s">
        <v>24</v>
      </c>
      <c r="D161" s="83" t="s">
        <v>37</v>
      </c>
      <c r="E161" s="83" t="s">
        <v>43</v>
      </c>
      <c r="F161" s="83" t="s">
        <v>107</v>
      </c>
      <c r="G161" s="83" t="s">
        <v>17</v>
      </c>
      <c r="H161" s="83" t="s">
        <v>18</v>
      </c>
      <c r="I161" s="83" t="s">
        <v>93</v>
      </c>
      <c r="J161" s="88">
        <f>'Прил 2'!J37</f>
        <v>0.6</v>
      </c>
      <c r="K161" s="88">
        <f>'Прил 2'!K37</f>
        <v>0.7</v>
      </c>
      <c r="L161" s="88">
        <f>'Прил 2'!L37</f>
        <v>0.7</v>
      </c>
    </row>
  </sheetData>
  <mergeCells count="11">
    <mergeCell ref="E1:G1"/>
    <mergeCell ref="J1:L1"/>
    <mergeCell ref="J4:L4"/>
    <mergeCell ref="F4:F5"/>
    <mergeCell ref="A3:J3"/>
    <mergeCell ref="A2:L2"/>
    <mergeCell ref="A4:A5"/>
    <mergeCell ref="B4:E5"/>
    <mergeCell ref="H4:H5"/>
    <mergeCell ref="I4:I5"/>
    <mergeCell ref="G4:G5"/>
  </mergeCells>
  <conditionalFormatting sqref="D108:D109">
    <cfRule type="expression" dxfId="4" priority="54" stopIfTrue="1">
      <formula>$D108=""</formula>
    </cfRule>
    <cfRule type="expression" dxfId="3" priority="55" stopIfTrue="1">
      <formula>$E108&lt;&gt;""</formula>
    </cfRule>
  </conditionalFormatting>
  <conditionalFormatting sqref="A45">
    <cfRule type="expression" dxfId="2" priority="1" stopIfTrue="1">
      <formula>$F45=""</formula>
    </cfRule>
    <cfRule type="expression" dxfId="1" priority="2" stopIfTrue="1">
      <formula>AND($G45="",$F45&lt;&gt;"")</formula>
    </cfRule>
  </conditionalFormatting>
  <pageMargins left="0.7" right="0.7" top="0.75" bottom="0.75" header="0.3" footer="0.3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I26"/>
  <sheetViews>
    <sheetView view="pageBreakPreview" topLeftCell="A4" zoomScaleNormal="55" zoomScaleSheetLayoutView="100" workbookViewId="0">
      <selection activeCell="C14" sqref="C14"/>
    </sheetView>
  </sheetViews>
  <sheetFormatPr defaultColWidth="9.140625" defaultRowHeight="15.75"/>
  <cols>
    <col min="1" max="1" width="29.140625" style="18" customWidth="1"/>
    <col min="2" max="2" width="71" style="43" customWidth="1"/>
    <col min="3" max="3" width="14.85546875" style="18" customWidth="1"/>
    <col min="4" max="4" width="17.28515625" style="18" customWidth="1"/>
    <col min="5" max="5" width="16.28515625" style="18" customWidth="1"/>
    <col min="6" max="6" width="9.140625" style="18"/>
    <col min="7" max="7" width="20.28515625" style="18" customWidth="1"/>
    <col min="8" max="8" width="16.7109375" style="18" customWidth="1"/>
    <col min="9" max="9" width="21.85546875" style="18" customWidth="1"/>
    <col min="10" max="16384" width="9.140625" style="18"/>
  </cols>
  <sheetData>
    <row r="1" spans="1:7" ht="115.5" customHeight="1">
      <c r="A1" s="120"/>
      <c r="B1" s="121"/>
      <c r="C1" s="225" t="s">
        <v>229</v>
      </c>
      <c r="D1" s="225"/>
      <c r="E1" s="225"/>
      <c r="F1" s="17"/>
      <c r="G1" s="17"/>
    </row>
    <row r="2" spans="1:7" ht="51" customHeight="1">
      <c r="A2" s="238" t="s">
        <v>230</v>
      </c>
      <c r="B2" s="238"/>
      <c r="C2" s="238"/>
      <c r="D2" s="238"/>
      <c r="E2" s="238"/>
    </row>
    <row r="3" spans="1:7">
      <c r="A3" s="52"/>
      <c r="B3" s="122"/>
      <c r="C3" s="123"/>
      <c r="D3" s="53"/>
      <c r="E3" s="124" t="s">
        <v>135</v>
      </c>
    </row>
    <row r="4" spans="1:7" ht="39" customHeight="1">
      <c r="A4" s="239" t="s">
        <v>126</v>
      </c>
      <c r="B4" s="240" t="s">
        <v>187</v>
      </c>
      <c r="C4" s="239" t="s">
        <v>188</v>
      </c>
      <c r="D4" s="239"/>
      <c r="E4" s="239"/>
    </row>
    <row r="5" spans="1:7" ht="36" customHeight="1">
      <c r="A5" s="239"/>
      <c r="B5" s="240"/>
      <c r="C5" s="160" t="s">
        <v>213</v>
      </c>
      <c r="D5" s="160" t="s">
        <v>216</v>
      </c>
      <c r="E5" s="160" t="s">
        <v>224</v>
      </c>
    </row>
    <row r="6" spans="1:7" ht="31.5">
      <c r="A6" s="125" t="s">
        <v>127</v>
      </c>
      <c r="B6" s="126" t="s">
        <v>128</v>
      </c>
      <c r="C6" s="37">
        <f>C7+C10+C14</f>
        <v>466.831259999998</v>
      </c>
      <c r="D6" s="37">
        <f t="shared" ref="D6:E6" si="0">D7+D10+D14</f>
        <v>-140.71055000000001</v>
      </c>
      <c r="E6" s="37">
        <f t="shared" si="0"/>
        <v>-164.16230999999999</v>
      </c>
    </row>
    <row r="7" spans="1:7">
      <c r="A7" s="125" t="s">
        <v>129</v>
      </c>
      <c r="B7" s="127" t="s">
        <v>121</v>
      </c>
      <c r="C7" s="39">
        <f t="shared" ref="C7:E8" si="1">SUM(C8)</f>
        <v>0</v>
      </c>
      <c r="D7" s="39">
        <f t="shared" si="1"/>
        <v>0</v>
      </c>
      <c r="E7" s="39">
        <f t="shared" si="1"/>
        <v>0</v>
      </c>
    </row>
    <row r="8" spans="1:7" ht="31.5">
      <c r="A8" s="125" t="s">
        <v>130</v>
      </c>
      <c r="B8" s="127" t="s">
        <v>175</v>
      </c>
      <c r="C8" s="39">
        <f t="shared" si="1"/>
        <v>0</v>
      </c>
      <c r="D8" s="39">
        <f t="shared" si="1"/>
        <v>0</v>
      </c>
      <c r="E8" s="39">
        <f t="shared" si="1"/>
        <v>0</v>
      </c>
    </row>
    <row r="9" spans="1:7" ht="31.5">
      <c r="A9" s="125" t="s">
        <v>136</v>
      </c>
      <c r="B9" s="127" t="s">
        <v>176</v>
      </c>
      <c r="C9" s="39">
        <v>0</v>
      </c>
      <c r="D9" s="39">
        <v>0</v>
      </c>
      <c r="E9" s="39">
        <v>0</v>
      </c>
    </row>
    <row r="10" spans="1:7" ht="31.5">
      <c r="A10" s="40" t="s">
        <v>149</v>
      </c>
      <c r="B10" s="128" t="s">
        <v>172</v>
      </c>
      <c r="C10" s="39">
        <f t="shared" ref="C10:E11" si="2">C11</f>
        <v>-117.25879</v>
      </c>
      <c r="D10" s="39">
        <f t="shared" si="2"/>
        <v>-140.71055000000001</v>
      </c>
      <c r="E10" s="39">
        <f t="shared" si="2"/>
        <v>-164.16230999999999</v>
      </c>
    </row>
    <row r="11" spans="1:7" ht="47.25">
      <c r="A11" s="40" t="s">
        <v>177</v>
      </c>
      <c r="B11" s="128" t="s">
        <v>173</v>
      </c>
      <c r="C11" s="39">
        <f t="shared" si="2"/>
        <v>-117.25879</v>
      </c>
      <c r="D11" s="39">
        <f t="shared" si="2"/>
        <v>-140.71055000000001</v>
      </c>
      <c r="E11" s="39">
        <f t="shared" si="2"/>
        <v>-164.16230999999999</v>
      </c>
    </row>
    <row r="12" spans="1:7" ht="47.25">
      <c r="A12" s="40" t="s">
        <v>150</v>
      </c>
      <c r="B12" s="128" t="s">
        <v>173</v>
      </c>
      <c r="C12" s="39">
        <f>SUM(C13)</f>
        <v>-117.25879</v>
      </c>
      <c r="D12" s="39">
        <f>SUM(D13)</f>
        <v>-140.71055000000001</v>
      </c>
      <c r="E12" s="39">
        <f>SUM(E13)</f>
        <v>-164.16230999999999</v>
      </c>
    </row>
    <row r="13" spans="1:7" ht="47.25">
      <c r="A13" s="40" t="s">
        <v>151</v>
      </c>
      <c r="B13" s="128" t="s">
        <v>174</v>
      </c>
      <c r="C13" s="39">
        <f>'Прил 6'!C15</f>
        <v>-117.25879</v>
      </c>
      <c r="D13" s="39">
        <f>'Прил 6'!D15</f>
        <v>-140.71055000000001</v>
      </c>
      <c r="E13" s="39">
        <f>'Прил 6'!E15</f>
        <v>-164.16230999999999</v>
      </c>
    </row>
    <row r="14" spans="1:7" ht="31.5">
      <c r="A14" s="40" t="s">
        <v>152</v>
      </c>
      <c r="B14" s="42" t="s">
        <v>178</v>
      </c>
      <c r="C14" s="37">
        <f>C15+C18</f>
        <v>584.09004999999797</v>
      </c>
      <c r="D14" s="37">
        <f t="shared" ref="D14:E14" si="3">D15+D18</f>
        <v>0</v>
      </c>
      <c r="E14" s="37">
        <f t="shared" si="3"/>
        <v>0</v>
      </c>
    </row>
    <row r="15" spans="1:7" s="38" customFormat="1">
      <c r="A15" s="129" t="s">
        <v>153</v>
      </c>
      <c r="B15" s="130" t="s">
        <v>131</v>
      </c>
      <c r="C15" s="37">
        <f t="shared" ref="C15:E16" si="4">SUM(C16)</f>
        <v>-7820.8</v>
      </c>
      <c r="D15" s="37">
        <f t="shared" si="4"/>
        <v>-2452.5</v>
      </c>
      <c r="E15" s="37">
        <f t="shared" si="4"/>
        <v>-2553</v>
      </c>
    </row>
    <row r="16" spans="1:7">
      <c r="A16" s="40" t="s">
        <v>154</v>
      </c>
      <c r="B16" s="127" t="s">
        <v>132</v>
      </c>
      <c r="C16" s="39">
        <f t="shared" si="4"/>
        <v>-7820.8</v>
      </c>
      <c r="D16" s="39">
        <f t="shared" si="4"/>
        <v>-2452.5</v>
      </c>
      <c r="E16" s="39">
        <f t="shared" si="4"/>
        <v>-2553</v>
      </c>
    </row>
    <row r="17" spans="1:9" ht="31.5">
      <c r="A17" s="40" t="s">
        <v>155</v>
      </c>
      <c r="B17" s="127" t="s">
        <v>179</v>
      </c>
      <c r="C17" s="39">
        <f>-('Прил 1'!C7+C9)</f>
        <v>-7820.8</v>
      </c>
      <c r="D17" s="39">
        <f>-('Прил 1'!D7+D9)</f>
        <v>-2452.5</v>
      </c>
      <c r="E17" s="39">
        <f>-('Прил 1'!E7+E9)</f>
        <v>-2553</v>
      </c>
    </row>
    <row r="18" spans="1:9" s="38" customFormat="1">
      <c r="A18" s="129" t="s">
        <v>156</v>
      </c>
      <c r="B18" s="130" t="s">
        <v>133</v>
      </c>
      <c r="C18" s="37">
        <f>C19</f>
        <v>8404.8900499999982</v>
      </c>
      <c r="D18" s="37">
        <f t="shared" ref="D18:E19" si="5">D19</f>
        <v>2452.5</v>
      </c>
      <c r="E18" s="37">
        <f t="shared" si="5"/>
        <v>2553.0000000000005</v>
      </c>
    </row>
    <row r="19" spans="1:9">
      <c r="A19" s="40" t="s">
        <v>157</v>
      </c>
      <c r="B19" s="127" t="s">
        <v>134</v>
      </c>
      <c r="C19" s="39">
        <f>C20</f>
        <v>8404.8900499999982</v>
      </c>
      <c r="D19" s="39">
        <f t="shared" si="5"/>
        <v>2452.5</v>
      </c>
      <c r="E19" s="39">
        <f t="shared" si="5"/>
        <v>2553.0000000000005</v>
      </c>
    </row>
    <row r="20" spans="1:9" ht="31.5">
      <c r="A20" s="40" t="s">
        <v>158</v>
      </c>
      <c r="B20" s="127" t="s">
        <v>180</v>
      </c>
      <c r="C20" s="39">
        <f>'Прил 2'!J7-C13</f>
        <v>8404.8900499999982</v>
      </c>
      <c r="D20" s="39">
        <f>'Прил 2'!K7-D13</f>
        <v>2452.5</v>
      </c>
      <c r="E20" s="39">
        <f>'Прил 2'!L7-E13</f>
        <v>2553.0000000000005</v>
      </c>
      <c r="G20" s="41"/>
      <c r="H20" s="41"/>
      <c r="I20" s="41"/>
    </row>
    <row r="23" spans="1:9" ht="28.15" customHeight="1"/>
    <row r="26" spans="1:9">
      <c r="C26" s="41"/>
      <c r="D26" s="41"/>
      <c r="E26" s="41"/>
    </row>
  </sheetData>
  <mergeCells count="5">
    <mergeCell ref="A2:E2"/>
    <mergeCell ref="C1:E1"/>
    <mergeCell ref="A4:A5"/>
    <mergeCell ref="B4:B5"/>
    <mergeCell ref="C4:E4"/>
  </mergeCells>
  <conditionalFormatting sqref="A1">
    <cfRule type="expression" dxfId="0" priority="1" stopIfTrue="1">
      <formula>#REF!&lt;&gt;""</formula>
    </cfRule>
  </conditionalFormatting>
  <pageMargins left="0.7" right="0.7" top="0.75" bottom="0.75" header="0.3" footer="0.3"/>
  <pageSetup paperSize="9" scale="60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E23"/>
  <sheetViews>
    <sheetView view="pageBreakPreview" zoomScaleNormal="40" zoomScaleSheetLayoutView="100" workbookViewId="0">
      <selection activeCell="E16" sqref="E16"/>
    </sheetView>
  </sheetViews>
  <sheetFormatPr defaultColWidth="8" defaultRowHeight="15.75"/>
  <cols>
    <col min="1" max="1" width="15.140625" style="4" customWidth="1"/>
    <col min="2" max="2" width="56.5703125" style="4" customWidth="1"/>
    <col min="3" max="3" width="15" style="4" customWidth="1"/>
    <col min="4" max="4" width="12.85546875" style="4" customWidth="1"/>
    <col min="5" max="5" width="13.85546875" style="4" customWidth="1"/>
    <col min="6" max="16384" width="8" style="4"/>
  </cols>
  <sheetData>
    <row r="1" spans="1:5" ht="114.75" customHeight="1">
      <c r="A1" s="132"/>
      <c r="B1" s="133"/>
      <c r="C1" s="225" t="s">
        <v>227</v>
      </c>
      <c r="D1" s="225"/>
      <c r="E1" s="225"/>
    </row>
    <row r="2" spans="1:5">
      <c r="A2" s="241" t="s">
        <v>228</v>
      </c>
      <c r="B2" s="241"/>
      <c r="C2" s="241"/>
      <c r="D2" s="241"/>
      <c r="E2" s="241"/>
    </row>
    <row r="3" spans="1:5">
      <c r="A3" s="241"/>
      <c r="B3" s="241"/>
      <c r="C3" s="241"/>
      <c r="D3" s="241"/>
      <c r="E3" s="241"/>
    </row>
    <row r="4" spans="1:5" ht="36.75" customHeight="1">
      <c r="A4" s="241"/>
      <c r="B4" s="241"/>
      <c r="C4" s="241"/>
      <c r="D4" s="241"/>
      <c r="E4" s="241"/>
    </row>
    <row r="5" spans="1:5">
      <c r="A5" s="242" t="s">
        <v>119</v>
      </c>
      <c r="B5" s="242" t="s">
        <v>189</v>
      </c>
      <c r="C5" s="244" t="s">
        <v>190</v>
      </c>
      <c r="D5" s="245"/>
      <c r="E5" s="246"/>
    </row>
    <row r="6" spans="1:5">
      <c r="A6" s="243"/>
      <c r="B6" s="243"/>
      <c r="C6" s="188" t="s">
        <v>213</v>
      </c>
      <c r="D6" s="161" t="s">
        <v>216</v>
      </c>
      <c r="E6" s="161" t="s">
        <v>224</v>
      </c>
    </row>
    <row r="7" spans="1:5">
      <c r="A7" s="134">
        <v>1</v>
      </c>
      <c r="B7" s="51">
        <v>2</v>
      </c>
      <c r="C7" s="48">
        <v>3</v>
      </c>
      <c r="D7" s="51">
        <v>4</v>
      </c>
      <c r="E7" s="51">
        <v>5</v>
      </c>
    </row>
    <row r="8" spans="1:5" ht="31.5">
      <c r="A8" s="135" t="s">
        <v>120</v>
      </c>
      <c r="B8" s="136" t="s">
        <v>121</v>
      </c>
      <c r="C8" s="44">
        <f>C10</f>
        <v>0</v>
      </c>
      <c r="D8" s="44">
        <f>D10</f>
        <v>0</v>
      </c>
      <c r="E8" s="44">
        <f>E10</f>
        <v>0</v>
      </c>
    </row>
    <row r="9" spans="1:5">
      <c r="A9" s="134"/>
      <c r="B9" s="137" t="s">
        <v>160</v>
      </c>
      <c r="C9" s="46"/>
      <c r="D9" s="45"/>
      <c r="E9" s="45"/>
    </row>
    <row r="10" spans="1:5">
      <c r="A10" s="134">
        <v>1</v>
      </c>
      <c r="B10" s="137" t="s">
        <v>123</v>
      </c>
      <c r="C10" s="131"/>
      <c r="D10" s="39"/>
      <c r="E10" s="39"/>
    </row>
    <row r="11" spans="1:5" ht="31.5">
      <c r="A11" s="134">
        <v>2</v>
      </c>
      <c r="B11" s="138" t="s">
        <v>124</v>
      </c>
      <c r="C11" s="47"/>
      <c r="D11" s="47"/>
      <c r="E11" s="47"/>
    </row>
    <row r="12" spans="1:5" ht="31.5">
      <c r="A12" s="139" t="s">
        <v>159</v>
      </c>
      <c r="B12" s="140" t="s">
        <v>125</v>
      </c>
      <c r="C12" s="44">
        <f>C15</f>
        <v>-117.25879</v>
      </c>
      <c r="D12" s="44">
        <f>D15</f>
        <v>-140.71055000000001</v>
      </c>
      <c r="E12" s="44">
        <f>E15</f>
        <v>-164.16230999999999</v>
      </c>
    </row>
    <row r="13" spans="1:5">
      <c r="A13" s="135"/>
      <c r="B13" s="137" t="s">
        <v>122</v>
      </c>
      <c r="C13" s="44"/>
      <c r="D13" s="44"/>
      <c r="E13" s="44"/>
    </row>
    <row r="14" spans="1:5">
      <c r="A14" s="134">
        <v>1</v>
      </c>
      <c r="B14" s="137" t="s">
        <v>123</v>
      </c>
      <c r="C14" s="44"/>
      <c r="D14" s="44"/>
      <c r="E14" s="44"/>
    </row>
    <row r="15" spans="1:5" ht="31.5">
      <c r="A15" s="134">
        <v>2</v>
      </c>
      <c r="B15" s="138" t="s">
        <v>124</v>
      </c>
      <c r="C15" s="162">
        <v>-117.25879</v>
      </c>
      <c r="D15" s="162">
        <v>-140.71055000000001</v>
      </c>
      <c r="E15" s="162">
        <v>-164.16230999999999</v>
      </c>
    </row>
    <row r="16" spans="1:5">
      <c r="A16" s="134"/>
      <c r="B16" s="50" t="s">
        <v>23</v>
      </c>
      <c r="C16" s="47">
        <f>C10+C15</f>
        <v>-117.25879</v>
      </c>
      <c r="D16" s="47">
        <f>D10+D15</f>
        <v>-140.71055000000001</v>
      </c>
      <c r="E16" s="47">
        <f>E10+E15</f>
        <v>-164.16230999999999</v>
      </c>
    </row>
    <row r="21" spans="4:4">
      <c r="D21" s="5"/>
    </row>
    <row r="22" spans="4:4">
      <c r="D22" s="5"/>
    </row>
    <row r="23" spans="4:4">
      <c r="D23" s="5"/>
    </row>
  </sheetData>
  <mergeCells count="5">
    <mergeCell ref="A2:E4"/>
    <mergeCell ref="A5:A6"/>
    <mergeCell ref="B5:B6"/>
    <mergeCell ref="C5:E5"/>
    <mergeCell ref="C1:E1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13</vt:i4>
      </vt:variant>
    </vt:vector>
  </HeadingPairs>
  <TitlesOfParts>
    <vt:vector size="19" baseType="lpstr">
      <vt:lpstr>Прил 1</vt:lpstr>
      <vt:lpstr>Прил 2</vt:lpstr>
      <vt:lpstr>Прил 3 </vt:lpstr>
      <vt:lpstr>Прил 4</vt:lpstr>
      <vt:lpstr>Прил 5</vt:lpstr>
      <vt:lpstr>Прил 6</vt:lpstr>
      <vt:lpstr>_1Excel_BuiltIn_Print_Area_1_1_1</vt:lpstr>
      <vt:lpstr>'Прил 3 '!_Toc105952698</vt:lpstr>
      <vt:lpstr>Excel_BuiltIn_Print_Area_1</vt:lpstr>
      <vt:lpstr>Excel_BuiltIn_Print_Area_1_1</vt:lpstr>
      <vt:lpstr>'Прил 3 '!Excel_BuiltIn_Print_Area_5</vt:lpstr>
      <vt:lpstr>'Прил 3 '!Excel_BuiltIn_Print_Area_5_1</vt:lpstr>
      <vt:lpstr>Excel_BuiltIn_Print_Area_6</vt:lpstr>
      <vt:lpstr>Excel_BuiltIn_Print_Area_6_1</vt:lpstr>
      <vt:lpstr>'Прил 2'!Заголовки_для_печати</vt:lpstr>
      <vt:lpstr>'Прил 1'!Область_печати</vt:lpstr>
      <vt:lpstr>'Прил 2'!Область_печати</vt:lpstr>
      <vt:lpstr>'Прил 3 '!Область_печати</vt:lpstr>
      <vt:lpstr>'Прил 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cp:lastPrinted>2019-12-02T09:15:40Z</cp:lastPrinted>
  <dcterms:created xsi:type="dcterms:W3CDTF">2007-12-21T10:22:00Z</dcterms:created>
  <dcterms:modified xsi:type="dcterms:W3CDTF">2026-07-01T09:30:38Z</dcterms:modified>
</cp:coreProperties>
</file>